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20" yWindow="105" windowWidth="15120" windowHeight="8010"/>
  </bookViews>
  <sheets>
    <sheet name="Лист1" sheetId="3" r:id="rId1"/>
    <sheet name="Sh" sheetId="1" state="hidden" r:id="rId2"/>
    <sheet name="Sh1" sheetId="2" r:id="rId3"/>
  </sheets>
  <definedNames>
    <definedName name="dm">'Sh1'!$E$9:$E$10</definedName>
    <definedName name="dm_1">'Sh1'!$E$12:$E$13</definedName>
    <definedName name="dm_2">'Sh1'!$E$15:$E$16</definedName>
    <definedName name="dm_3">'Sh1'!$E$18:$E$19</definedName>
    <definedName name="dm_4">'Sh1'!$E$21:$E$22</definedName>
    <definedName name="dr">'Sh1'!$G$9:$G$10</definedName>
    <definedName name="dr_1">'Sh1'!$G$12:$G$13</definedName>
    <definedName name="dr_2">'Sh1'!$G$15:$G$16</definedName>
    <definedName name="dr_3">'Sh1'!$G$18:$G$19</definedName>
    <definedName name="dr_4">'Sh1'!$G$21:$G$22</definedName>
    <definedName name="dto">'Sh1'!$C$9:$C$10</definedName>
    <definedName name="dto_1">'Sh1'!$C$12:$C$13</definedName>
    <definedName name="dto_2">'Sh1'!$C$15:$C$16</definedName>
    <definedName name="dto_3">'Sh1'!$C$18:$C$19</definedName>
    <definedName name="dto_4">'Sh1'!$C$21:$C$22</definedName>
    <definedName name="mop">'Sh1'!$D$9:$D$10</definedName>
    <definedName name="mop_1">'Sh1'!$D$12:$D$13</definedName>
    <definedName name="mop_2">'Sh1'!$D$15:$D$16</definedName>
    <definedName name="mop_3">'Sh1'!$D$18:$D$19</definedName>
    <definedName name="mop_4">'Sh1'!$D$21:$D$22</definedName>
    <definedName name="ms">'Sh1'!$B$9:$B$10</definedName>
    <definedName name="ms_1">'Sh1'!$B$12:$B$13</definedName>
    <definedName name="ms_2">'Sh1'!$B$15:$B$16</definedName>
    <definedName name="ms_3">'Sh1'!$B$18:$B$19</definedName>
    <definedName name="ms_4">'Sh1'!$B$21:$B$22</definedName>
    <definedName name="rv">'Sh1'!$I$9:$I$10</definedName>
    <definedName name="rv_1">'Sh1'!$I$12:$I$13</definedName>
    <definedName name="rv_2">'Sh1'!$I$15:$I$16</definedName>
    <definedName name="rv_3">'Sh1'!$I$18:$I$19</definedName>
    <definedName name="rv_4">'Sh1'!$I$21:$I$22</definedName>
    <definedName name="summ">'Sh1'!$H$9:$H$10</definedName>
    <definedName name="summ1">'Sh1'!$H$12:$H$13</definedName>
    <definedName name="summ2">'Sh1'!$H$15:$H$16</definedName>
    <definedName name="summ3">'Sh1'!$H$18:$H$19</definedName>
    <definedName name="summ4">'Sh1'!$H$21:$H$22</definedName>
    <definedName name="vn">'Sh1'!$F$9:$F$10</definedName>
    <definedName name="vn_1">'Sh1'!$F$12:$F$13</definedName>
    <definedName name="vn_2">'Sh1'!$F$15:$F$16</definedName>
    <definedName name="vn_3">'Sh1'!$F$18:$F$19</definedName>
    <definedName name="vn_4">'Sh1'!$F$21:$F$22</definedName>
  </definedNames>
  <calcPr calcId="162913" calcMode="manual"/>
</workbook>
</file>

<file path=xl/calcChain.xml><?xml version="1.0" encoding="utf-8"?>
<calcChain xmlns="http://schemas.openxmlformats.org/spreadsheetml/2006/main">
  <c r="N5" i="3" l="1"/>
  <c r="N4" i="3"/>
  <c r="N3" i="3"/>
  <c r="N2" i="3"/>
  <c r="N1" i="3"/>
  <c r="P1" i="3" s="1"/>
  <c r="O2" i="3" s="1"/>
  <c r="P2" i="3" s="1"/>
  <c r="O3" i="3" s="1"/>
  <c r="P3" i="3" s="1"/>
  <c r="O4" i="3" s="1"/>
  <c r="P4" i="3" s="1"/>
  <c r="O5" i="3" s="1"/>
  <c r="P5" i="3" s="1"/>
  <c r="Q5" i="1"/>
  <c r="Q4" i="1"/>
  <c r="Q3" i="1"/>
  <c r="Q2" i="1"/>
  <c r="Q1" i="1"/>
  <c r="S1" i="1"/>
  <c r="R2" i="1"/>
  <c r="S2" i="1"/>
  <c r="R3" i="1"/>
  <c r="S3" i="1"/>
  <c r="R4" i="1"/>
  <c r="S4" i="1"/>
  <c r="R5" i="1"/>
  <c r="I23" i="2"/>
  <c r="H23" i="2"/>
  <c r="G23" i="2"/>
  <c r="F23" i="2"/>
  <c r="E23" i="2"/>
  <c r="D23" i="2"/>
  <c r="C23" i="2"/>
  <c r="B23" i="2"/>
  <c r="I20" i="2"/>
  <c r="H20" i="2"/>
  <c r="G20" i="2"/>
  <c r="F20" i="2"/>
  <c r="E20" i="2"/>
  <c r="D20" i="2"/>
  <c r="C20" i="2"/>
  <c r="B20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S5" i="1"/>
</calcChain>
</file>

<file path=xl/sharedStrings.xml><?xml version="1.0" encoding="utf-8"?>
<sst xmlns="http://schemas.openxmlformats.org/spreadsheetml/2006/main" count="209" uniqueCount="120">
  <si>
    <t>Администрация города Челябинска</t>
  </si>
  <si>
    <t>12.09.2019</t>
  </si>
  <si>
    <t>Сводная расчётная ведомость</t>
  </si>
  <si>
    <t>за август 2019 года</t>
  </si>
  <si>
    <t>Структурное подразделение:</t>
  </si>
  <si>
    <t>Аппарат Администрации</t>
  </si>
  <si>
    <t>ИФ =</t>
  </si>
  <si>
    <t xml:space="preserve"> 0104</t>
  </si>
  <si>
    <t>Начисления</t>
  </si>
  <si>
    <t>1  МС</t>
  </si>
  <si>
    <t>2  ДТО</t>
  </si>
  <si>
    <t>3  МОП</t>
  </si>
  <si>
    <t>ДТО+МОП</t>
  </si>
  <si>
    <t>4  Внештат</t>
  </si>
  <si>
    <t>Др.категории</t>
  </si>
  <si>
    <t>Сумма</t>
  </si>
  <si>
    <t>Раб.время</t>
  </si>
  <si>
    <t>Итого КОСГУ 211 (основная ЗП), в т.ч.:</t>
  </si>
  <si>
    <t>Итого КОСГУ 212, в т.ч:</t>
  </si>
  <si>
    <t>Итого КОСГУ 226, в т.ч:</t>
  </si>
  <si>
    <t>Итого КОСГУ 266 (Б/Л работодатель), в т.ч.:</t>
  </si>
  <si>
    <t>Итого КОСГУ 296, в т.ч:</t>
  </si>
  <si>
    <t>Всего оплата труда =</t>
  </si>
  <si>
    <t>Удержания</t>
  </si>
  <si>
    <t>Итого по мнимым видам, в т.ч.:</t>
  </si>
  <si>
    <t>Итого межрасчетные выплаты в банк, в т.ч.:</t>
  </si>
  <si>
    <t>Итого ЗП к выдаче в банк, в т.ч.:</t>
  </si>
  <si>
    <t>Всего выплат на картсчета сотрудников, в т.ч.:</t>
  </si>
  <si>
    <t>211</t>
  </si>
  <si>
    <t>212</t>
  </si>
  <si>
    <t>213</t>
  </si>
  <si>
    <t>266</t>
  </si>
  <si>
    <t>Итого подоходный налог:</t>
  </si>
  <si>
    <t>Итого иных удержаний из ЗП:</t>
  </si>
  <si>
    <t>Всего удержаний (-) перечисления в банк:</t>
  </si>
  <si>
    <t>Всего оплата труда (удержания) =</t>
  </si>
  <si>
    <t>Итого страховых взносов =</t>
  </si>
  <si>
    <t>Общий итог за отчетный месяц =</t>
  </si>
  <si>
    <t>17.06.2021</t>
  </si>
  <si>
    <t>Общий свод по предприятию СВР за 05.2021</t>
  </si>
  <si>
    <t>Вид Н-У</t>
  </si>
  <si>
    <t>КОСГУд</t>
  </si>
  <si>
    <t>103 Классный чин</t>
  </si>
  <si>
    <t>104 Должностной оклад</t>
  </si>
  <si>
    <t>105 Разница в окладах</t>
  </si>
  <si>
    <t>106 Оплата "по-среднему" (донорские)</t>
  </si>
  <si>
    <t>107 Оплата "по-среднему" (командировочные)</t>
  </si>
  <si>
    <t>108 Гостайна</t>
  </si>
  <si>
    <t>109 Надбавка за учёную степень</t>
  </si>
  <si>
    <t>110 Почётный муниципальный служащий</t>
  </si>
  <si>
    <t>111 Выслуга лет</t>
  </si>
  <si>
    <t>112 Особые условия</t>
  </si>
  <si>
    <t>114 Ежемесячное денежное поощрение</t>
  </si>
  <si>
    <t>115 Надбавка за сложность/напряжённость</t>
  </si>
  <si>
    <t>119 Госнаграды</t>
  </si>
  <si>
    <t>121 Интенсивность</t>
  </si>
  <si>
    <t>122 Качество</t>
  </si>
  <si>
    <t>126 Ежемесячное денежное вознаграждение</t>
  </si>
  <si>
    <t>127 Надбавка за стаж работы в подразделении по защие гс.тайны</t>
  </si>
  <si>
    <t>128 Выходные и праздничные</t>
  </si>
  <si>
    <t>129 ЕДВ к отпуску ДТО</t>
  </si>
  <si>
    <t>131 Единовременная выплата за получение звания "Почётный муниципальный служащий"</t>
  </si>
  <si>
    <t>134 Доплата за ночные часы</t>
  </si>
  <si>
    <t>136 Дополнительная компенсация при досрочном расторжении ТД</t>
  </si>
  <si>
    <t>139 ЕДВ к отпуску МС</t>
  </si>
  <si>
    <t>140 Отпуск</t>
  </si>
  <si>
    <t>141 Компенсация за неиспользованный отпуск</t>
  </si>
  <si>
    <t>145 Учебный отпуск за счет ФЗП</t>
  </si>
  <si>
    <t>146 Компенсация за неис-пользованный отпуск &gt;28 дней</t>
  </si>
  <si>
    <t>147 Выходное пособие</t>
  </si>
  <si>
    <t>149 Материальная помощь к отпуску</t>
  </si>
  <si>
    <t>166 Материальная помощь</t>
  </si>
  <si>
    <t>175 Доплата до МРОТ (сторожа)</t>
  </si>
  <si>
    <t>176 Премия сторонним</t>
  </si>
  <si>
    <t>296</t>
  </si>
  <si>
    <t>199 Районный коэффициент</t>
  </si>
  <si>
    <t>208 Компенсация до 3-х лет</t>
  </si>
  <si>
    <t>264 Оплата по договору подряда сторонним физическим лицам</t>
  </si>
  <si>
    <t>226</t>
  </si>
  <si>
    <t>280 Оплата первых дней БЛ за счет предприятия</t>
  </si>
  <si>
    <t>907 Оклад сторожей</t>
  </si>
  <si>
    <t>994 Должностной оклад</t>
  </si>
  <si>
    <t>995 Классный чин</t>
  </si>
  <si>
    <t>997 Доплата до МРОТ</t>
  </si>
  <si>
    <t>Итого</t>
  </si>
  <si>
    <t>КОСГУк</t>
  </si>
  <si>
    <t>125 Суточные сверх нормы</t>
  </si>
  <si>
    <t>301 Аванс (межрасчётная выплата по 211 статье)</t>
  </si>
  <si>
    <t>302 Выданная заработная плата по 211 статье</t>
  </si>
  <si>
    <t>305 Налог на доходы физических лиц</t>
  </si>
  <si>
    <t>307 Подоходный налог с премий сторонним</t>
  </si>
  <si>
    <t>318 Алименты</t>
  </si>
  <si>
    <t>325 Профсоюзные взносы</t>
  </si>
  <si>
    <t>505 Налог на доходы по источникам</t>
  </si>
  <si>
    <t>706 Межрасчётная выплата по 266-й статье</t>
  </si>
  <si>
    <t>711 Корректировка выплат по 211 статье</t>
  </si>
  <si>
    <t>713 Корректировка выплат по 213 статье</t>
  </si>
  <si>
    <t>801 Выдано по 296-й статье</t>
  </si>
  <si>
    <t>802 Выдано по 212-й статье</t>
  </si>
  <si>
    <t>804 Выдано по 226-й статье</t>
  </si>
  <si>
    <t>806 Выдано по 266-й статье</t>
  </si>
  <si>
    <t>904 НДФЛ с БЛ 3 дня</t>
  </si>
  <si>
    <t>Итоги</t>
  </si>
  <si>
    <t>Др.Категории</t>
  </si>
  <si>
    <t>Входящий остаток</t>
  </si>
  <si>
    <t>Входящий долг</t>
  </si>
  <si>
    <t>Всего к выдаче (по ведомости)</t>
  </si>
  <si>
    <t>Переходящий остаток</t>
  </si>
  <si>
    <t>Переходящий долг</t>
  </si>
  <si>
    <t>Всего начислено ( без остатка )</t>
  </si>
  <si>
    <t>Всего удержано  ( без долга   )</t>
  </si>
  <si>
    <t>Начислено минус удержано</t>
  </si>
  <si>
    <t>Обороты с другими организациями</t>
  </si>
  <si>
    <t>Обороты с другими подразделениями</t>
  </si>
  <si>
    <t>Баланс</t>
  </si>
  <si>
    <t>Списочный состав</t>
  </si>
  <si>
    <t>Среднесписочный состав</t>
  </si>
  <si>
    <t>Средняя численность внеш.совм.</t>
  </si>
  <si>
    <t>Средняя численность по договорам</t>
  </si>
  <si>
    <t>Средняя численность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</si>
</sst>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u/>
      <sz val="14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60">
    <xf numFmtId="0" fontId="0" fillId="0" borderId="0" xfId="0"/>
    <xf numFmtId="49" fontId="2" fillId="0" borderId="0" xfId="0" applyNumberFormat="1" applyFont="1" applyAlignment="1"/>
    <xf numFmtId="2" fontId="3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/>
    </xf>
    <xf numFmtId="2" fontId="2" fillId="0" borderId="0" xfId="0" applyNumberFormat="1" applyFont="1" applyAlignment="1"/>
    <xf numFmtId="2" fontId="5" fillId="0" borderId="0" xfId="0" applyNumberFormat="1" applyFont="1" applyAlignment="1">
      <alignment vertical="top" wrapText="1"/>
    </xf>
    <xf numFmtId="2" fontId="0" fillId="0" borderId="0" xfId="0" applyNumberFormat="1"/>
    <xf numFmtId="2" fontId="7" fillId="0" borderId="0" xfId="0" applyNumberFormat="1" applyFont="1" applyAlignment="1">
      <alignment vertical="top" wrapText="1"/>
    </xf>
    <xf numFmtId="2" fontId="8" fillId="0" borderId="0" xfId="0" applyNumberFormat="1" applyFont="1" applyAlignment="1">
      <alignment vertical="top" wrapText="1"/>
    </xf>
    <xf numFmtId="2" fontId="7" fillId="0" borderId="0" xfId="0" applyNumberFormat="1" applyFont="1" applyAlignment="1">
      <alignment horizontal="right" vertical="top" wrapText="1"/>
    </xf>
    <xf numFmtId="2" fontId="10" fillId="3" borderId="1" xfId="0" applyNumberFormat="1" applyFont="1" applyFill="1" applyBorder="1" applyAlignment="1">
      <alignment horizontal="left" vertical="top" wrapText="1"/>
    </xf>
    <xf numFmtId="2" fontId="10" fillId="3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2" fontId="10" fillId="3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vertical="top" wrapText="1"/>
    </xf>
    <xf numFmtId="2" fontId="10" fillId="2" borderId="1" xfId="0" applyNumberFormat="1" applyFont="1" applyFill="1" applyBorder="1" applyAlignment="1">
      <alignment horizontal="right" vertical="top" wrapText="1"/>
    </xf>
    <xf numFmtId="2" fontId="10" fillId="2" borderId="1" xfId="0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right" vertical="top" wrapText="1"/>
    </xf>
    <xf numFmtId="2" fontId="10" fillId="0" borderId="0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2" fontId="10" fillId="3" borderId="1" xfId="0" applyNumberFormat="1" applyFont="1" applyFill="1" applyBorder="1" applyAlignment="1">
      <alignment horizontal="right" vertical="top" wrapText="1"/>
    </xf>
    <xf numFmtId="2" fontId="0" fillId="0" borderId="1" xfId="0" applyNumberFormat="1" applyBorder="1"/>
    <xf numFmtId="2" fontId="10" fillId="4" borderId="1" xfId="0" applyNumberFormat="1" applyFont="1" applyFill="1" applyBorder="1" applyAlignment="1">
      <alignment horizontal="right" vertical="top" wrapText="1"/>
    </xf>
    <xf numFmtId="2" fontId="12" fillId="0" borderId="1" xfId="0" applyNumberFormat="1" applyFont="1" applyFill="1" applyBorder="1" applyAlignment="1">
      <alignment horizontal="right" vertical="top" wrapText="1"/>
    </xf>
    <xf numFmtId="2" fontId="13" fillId="0" borderId="1" xfId="0" applyNumberFormat="1" applyFont="1" applyFill="1" applyBorder="1" applyAlignment="1">
      <alignment horizontal="right" vertical="top" wrapText="1"/>
    </xf>
    <xf numFmtId="2" fontId="13" fillId="0" borderId="1" xfId="0" applyNumberFormat="1" applyFont="1" applyFill="1" applyBorder="1" applyAlignment="1">
      <alignment vertical="top" wrapText="1"/>
    </xf>
    <xf numFmtId="2" fontId="10" fillId="3" borderId="1" xfId="1" applyNumberFormat="1" applyFont="1" applyFill="1" applyBorder="1" applyAlignment="1">
      <alignment horizontal="right" vertical="top" wrapText="1"/>
    </xf>
    <xf numFmtId="2" fontId="11" fillId="3" borderId="1" xfId="1" applyNumberFormat="1" applyFont="1" applyFill="1" applyBorder="1" applyAlignment="1">
      <alignment horizontal="right" vertical="top" wrapText="1"/>
    </xf>
    <xf numFmtId="2" fontId="10" fillId="0" borderId="1" xfId="1" applyNumberFormat="1" applyFont="1" applyBorder="1" applyAlignment="1">
      <alignment horizontal="right" vertical="top" wrapText="1"/>
    </xf>
    <xf numFmtId="2" fontId="11" fillId="2" borderId="1" xfId="0" applyNumberFormat="1" applyFont="1" applyFill="1" applyBorder="1" applyAlignment="1">
      <alignment horizontal="right" vertical="top" wrapText="1"/>
    </xf>
    <xf numFmtId="2" fontId="11" fillId="4" borderId="1" xfId="0" applyNumberFormat="1" applyFont="1" applyFill="1" applyBorder="1" applyAlignment="1">
      <alignment vertical="top" wrapText="1"/>
    </xf>
    <xf numFmtId="2" fontId="6" fillId="0" borderId="0" xfId="0" applyNumberFormat="1" applyFont="1" applyAlignment="1">
      <alignment horizontal="right" vertical="top" wrapText="1"/>
    </xf>
    <xf numFmtId="2" fontId="7" fillId="0" borderId="0" xfId="0" applyNumberFormat="1" applyFont="1" applyAlignment="1">
      <alignment horizontal="left" vertical="top" wrapText="1"/>
    </xf>
    <xf numFmtId="2" fontId="9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/>
    <xf numFmtId="49" fontId="4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/>
    <xf numFmtId="49" fontId="2" fillId="0" borderId="1" xfId="0" applyNumberFormat="1" applyFont="1" applyBorder="1" applyAlignment="1"/>
    <xf numFmtId="4" fontId="4" fillId="0" borderId="1" xfId="0" applyNumberFormat="1" applyFont="1" applyBorder="1" applyAlignment="1">
      <alignment horizontal="right"/>
    </xf>
    <xf numFmtId="49" fontId="3" fillId="0" borderId="0" xfId="0" applyNumberFormat="1" applyFont="1" applyAlignment="1"/>
    <xf numFmtId="49" fontId="3" fillId="2" borderId="1" xfId="0" applyNumberFormat="1" applyFont="1" applyFill="1" applyBorder="1" applyAlignment="1"/>
    <xf numFmtId="4" fontId="14" fillId="2" borderId="1" xfId="0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4" fillId="0" borderId="2" xfId="0" applyNumberFormat="1" applyFont="1" applyBorder="1" applyAlignment="1"/>
    <xf numFmtId="0" fontId="0" fillId="0" borderId="2" xfId="0" applyBorder="1" applyAlignment="1"/>
    <xf numFmtId="49" fontId="2" fillId="0" borderId="2" xfId="0" applyNumberFormat="1" applyFont="1" applyBorder="1" applyAlignment="1"/>
    <xf numFmtId="4" fontId="4" fillId="0" borderId="2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87"/>
  <sheetViews>
    <sheetView tabSelected="1" topLeftCell="A28" workbookViewId="0"/>
  </sheetViews>
  <sheetFormatPr defaultRowHeight="12.75" x14ac:dyDescent="0.2"/>
  <cols>
    <col min="1" max="1" width="64.7109375" style="1" customWidth="1"/>
    <col min="2" max="6" width="13.7109375" style="1" customWidth="1"/>
    <col min="7" max="7" width="12.7109375" style="1" customWidth="1"/>
    <col min="8" max="8" width="16.7109375" style="1" customWidth="1"/>
    <col min="9" max="9" width="10.7109375" style="1" customWidth="1"/>
    <col min="10" max="10" width="5.140625" style="1" customWidth="1"/>
    <col min="11" max="16384" width="9.140625" style="1"/>
  </cols>
  <sheetData>
    <row r="1" spans="1:16" x14ac:dyDescent="0.2">
      <c r="A1" s="45" t="s">
        <v>0</v>
      </c>
      <c r="N1" s="7">
        <f>COUNTIF(J:J,211)</f>
        <v>36</v>
      </c>
      <c r="O1" s="7">
        <v>7</v>
      </c>
      <c r="P1" s="7">
        <f>N1+6</f>
        <v>42</v>
      </c>
    </row>
    <row r="2" spans="1:16" x14ac:dyDescent="0.2">
      <c r="A2" s="45" t="s">
        <v>38</v>
      </c>
      <c r="N2" s="7">
        <f>COUNTIF(J:J,212)</f>
        <v>1</v>
      </c>
      <c r="O2" s="7">
        <f>P1+1</f>
        <v>43</v>
      </c>
      <c r="P2" s="7">
        <f>O2+N2-1</f>
        <v>43</v>
      </c>
    </row>
    <row r="3" spans="1:16" x14ac:dyDescent="0.2">
      <c r="A3" s="45" t="s">
        <v>39</v>
      </c>
      <c r="N3" s="7">
        <f>COUNTIF(J:J,226)</f>
        <v>1</v>
      </c>
      <c r="O3" s="7">
        <f>P2+1</f>
        <v>44</v>
      </c>
      <c r="P3" s="7">
        <f>O3+N3-1</f>
        <v>44</v>
      </c>
    </row>
    <row r="4" spans="1:16" x14ac:dyDescent="0.2">
      <c r="N4" s="7">
        <f>COUNTIF(J:J,266)</f>
        <v>1</v>
      </c>
      <c r="O4" s="7">
        <f>P3+1</f>
        <v>45</v>
      </c>
      <c r="P4" s="7">
        <f>O4+N4-1</f>
        <v>45</v>
      </c>
    </row>
    <row r="5" spans="1:16" x14ac:dyDescent="0.2">
      <c r="A5" s="45" t="s">
        <v>8</v>
      </c>
      <c r="N5" s="7">
        <f>COUNTIF(J:J,296)</f>
        <v>1</v>
      </c>
      <c r="O5" s="7">
        <f>P4+1</f>
        <v>46</v>
      </c>
      <c r="P5" s="7">
        <f>O5+N5-1</f>
        <v>46</v>
      </c>
    </row>
    <row r="6" spans="1:16" x14ac:dyDescent="0.2">
      <c r="A6" s="46" t="s">
        <v>40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13</v>
      </c>
      <c r="G6" s="46" t="s">
        <v>14</v>
      </c>
      <c r="H6" s="46" t="s">
        <v>15</v>
      </c>
      <c r="I6" s="46" t="s">
        <v>16</v>
      </c>
      <c r="J6" s="46" t="s">
        <v>41</v>
      </c>
    </row>
    <row r="7" spans="1:16" x14ac:dyDescent="0.2">
      <c r="A7" s="47" t="s">
        <v>42</v>
      </c>
      <c r="B7" s="49">
        <v>532189.69999999995</v>
      </c>
      <c r="C7" s="48"/>
      <c r="D7" s="48"/>
      <c r="E7" s="48"/>
      <c r="F7" s="49">
        <v>2775.5</v>
      </c>
      <c r="G7" s="48"/>
      <c r="H7" s="49">
        <v>534965.19999999995</v>
      </c>
      <c r="I7" s="49">
        <v>7267.5</v>
      </c>
      <c r="J7" s="47" t="s">
        <v>28</v>
      </c>
    </row>
    <row r="8" spans="1:16" x14ac:dyDescent="0.2">
      <c r="A8" s="47" t="s">
        <v>43</v>
      </c>
      <c r="B8" s="49">
        <v>2069228.62</v>
      </c>
      <c r="C8" s="49">
        <v>367527.82</v>
      </c>
      <c r="D8" s="49">
        <v>58699.39</v>
      </c>
      <c r="E8" s="49">
        <v>426227.21</v>
      </c>
      <c r="F8" s="48"/>
      <c r="G8" s="49">
        <v>60000</v>
      </c>
      <c r="H8" s="49">
        <v>2555455.83</v>
      </c>
      <c r="I8" s="49">
        <v>9215.5</v>
      </c>
      <c r="J8" s="47" t="s">
        <v>28</v>
      </c>
    </row>
    <row r="9" spans="1:16" x14ac:dyDescent="0.2">
      <c r="A9" s="47" t="s">
        <v>44</v>
      </c>
      <c r="B9" s="49">
        <v>67982.16</v>
      </c>
      <c r="C9" s="49">
        <v>14440.42</v>
      </c>
      <c r="D9" s="49">
        <v>5127.63</v>
      </c>
      <c r="E9" s="49">
        <v>19568.05</v>
      </c>
      <c r="F9" s="48"/>
      <c r="G9" s="48"/>
      <c r="H9" s="49">
        <v>87550.21</v>
      </c>
      <c r="I9" s="49">
        <v>302</v>
      </c>
      <c r="J9" s="47" t="s">
        <v>28</v>
      </c>
    </row>
    <row r="10" spans="1:16" x14ac:dyDescent="0.2">
      <c r="A10" s="47" t="s">
        <v>45</v>
      </c>
      <c r="B10" s="49">
        <v>1585.06</v>
      </c>
      <c r="C10" s="48"/>
      <c r="D10" s="48"/>
      <c r="E10" s="48"/>
      <c r="F10" s="48"/>
      <c r="G10" s="48"/>
      <c r="H10" s="49">
        <v>1585.06</v>
      </c>
      <c r="I10" s="49">
        <v>1</v>
      </c>
      <c r="J10" s="47" t="s">
        <v>28</v>
      </c>
    </row>
    <row r="11" spans="1:16" x14ac:dyDescent="0.2">
      <c r="A11" s="47" t="s">
        <v>46</v>
      </c>
      <c r="B11" s="48"/>
      <c r="C11" s="49">
        <v>15904.92</v>
      </c>
      <c r="D11" s="48"/>
      <c r="E11" s="49">
        <v>15904.92</v>
      </c>
      <c r="F11" s="48"/>
      <c r="G11" s="48"/>
      <c r="H11" s="49">
        <v>15904.92</v>
      </c>
      <c r="I11" s="49">
        <v>8</v>
      </c>
      <c r="J11" s="47" t="s">
        <v>28</v>
      </c>
    </row>
    <row r="12" spans="1:16" x14ac:dyDescent="0.2">
      <c r="A12" s="47" t="s">
        <v>47</v>
      </c>
      <c r="B12" s="49">
        <v>54812.639999999999</v>
      </c>
      <c r="C12" s="49">
        <v>7178.77</v>
      </c>
      <c r="D12" s="48"/>
      <c r="E12" s="49">
        <v>7178.77</v>
      </c>
      <c r="F12" s="48"/>
      <c r="G12" s="49">
        <v>24025.32</v>
      </c>
      <c r="H12" s="49">
        <v>86016.73</v>
      </c>
      <c r="I12" s="48"/>
      <c r="J12" s="47" t="s">
        <v>28</v>
      </c>
    </row>
    <row r="13" spans="1:16" x14ac:dyDescent="0.2">
      <c r="A13" s="47" t="s">
        <v>48</v>
      </c>
      <c r="B13" s="49">
        <v>1351.35</v>
      </c>
      <c r="C13" s="48"/>
      <c r="D13" s="48"/>
      <c r="E13" s="48"/>
      <c r="F13" s="48"/>
      <c r="G13" s="48"/>
      <c r="H13" s="49">
        <v>1351.35</v>
      </c>
      <c r="I13" s="48"/>
      <c r="J13" s="47" t="s">
        <v>28</v>
      </c>
    </row>
    <row r="14" spans="1:16" x14ac:dyDescent="0.2">
      <c r="A14" s="47" t="s">
        <v>49</v>
      </c>
      <c r="B14" s="49">
        <v>2538.2399999999998</v>
      </c>
      <c r="C14" s="48"/>
      <c r="D14" s="48"/>
      <c r="E14" s="48"/>
      <c r="F14" s="48"/>
      <c r="G14" s="48"/>
      <c r="H14" s="49">
        <v>2538.2399999999998</v>
      </c>
      <c r="I14" s="48"/>
      <c r="J14" s="47" t="s">
        <v>28</v>
      </c>
    </row>
    <row r="15" spans="1:16" x14ac:dyDescent="0.2">
      <c r="A15" s="47" t="s">
        <v>50</v>
      </c>
      <c r="B15" s="49">
        <v>413313.06</v>
      </c>
      <c r="C15" s="49">
        <v>31625.759999999998</v>
      </c>
      <c r="D15" s="49">
        <v>671.4</v>
      </c>
      <c r="E15" s="49">
        <v>32297.16</v>
      </c>
      <c r="F15" s="48"/>
      <c r="G15" s="48"/>
      <c r="H15" s="49">
        <v>445610.22</v>
      </c>
      <c r="I15" s="48"/>
      <c r="J15" s="47" t="s">
        <v>28</v>
      </c>
    </row>
    <row r="16" spans="1:16" x14ac:dyDescent="0.2">
      <c r="A16" s="47" t="s">
        <v>51</v>
      </c>
      <c r="B16" s="49">
        <v>3858560.92</v>
      </c>
      <c r="C16" s="48"/>
      <c r="D16" s="48"/>
      <c r="E16" s="48"/>
      <c r="F16" s="48"/>
      <c r="G16" s="48"/>
      <c r="H16" s="49">
        <v>3858560.92</v>
      </c>
      <c r="I16" s="48"/>
      <c r="J16" s="47" t="s">
        <v>28</v>
      </c>
    </row>
    <row r="17" spans="1:10" x14ac:dyDescent="0.2">
      <c r="A17" s="47" t="s">
        <v>52</v>
      </c>
      <c r="B17" s="49">
        <v>3108389.79</v>
      </c>
      <c r="C17" s="49">
        <v>367527.82</v>
      </c>
      <c r="D17" s="49">
        <v>6714</v>
      </c>
      <c r="E17" s="49">
        <v>374241.82</v>
      </c>
      <c r="F17" s="48"/>
      <c r="G17" s="49">
        <v>96101.28</v>
      </c>
      <c r="H17" s="49">
        <v>3578732.89</v>
      </c>
      <c r="I17" s="48"/>
      <c r="J17" s="47" t="s">
        <v>28</v>
      </c>
    </row>
    <row r="18" spans="1:10" x14ac:dyDescent="0.2">
      <c r="A18" s="47" t="s">
        <v>53</v>
      </c>
      <c r="B18" s="48"/>
      <c r="C18" s="49">
        <v>355552.83</v>
      </c>
      <c r="D18" s="49">
        <v>17919.53</v>
      </c>
      <c r="E18" s="49">
        <v>373472.36</v>
      </c>
      <c r="F18" s="48"/>
      <c r="G18" s="48"/>
      <c r="H18" s="49">
        <v>373472.36</v>
      </c>
      <c r="I18" s="48"/>
      <c r="J18" s="47" t="s">
        <v>28</v>
      </c>
    </row>
    <row r="19" spans="1:10" x14ac:dyDescent="0.2">
      <c r="A19" s="47" t="s">
        <v>54</v>
      </c>
      <c r="B19" s="49">
        <v>10985.73</v>
      </c>
      <c r="C19" s="48"/>
      <c r="D19" s="48"/>
      <c r="E19" s="48"/>
      <c r="F19" s="48"/>
      <c r="G19" s="48"/>
      <c r="H19" s="49">
        <v>10985.73</v>
      </c>
      <c r="I19" s="48"/>
      <c r="J19" s="47" t="s">
        <v>28</v>
      </c>
    </row>
    <row r="20" spans="1:10" x14ac:dyDescent="0.2">
      <c r="A20" s="47" t="s">
        <v>55</v>
      </c>
      <c r="B20" s="48"/>
      <c r="C20" s="49">
        <v>1276.58</v>
      </c>
      <c r="D20" s="49">
        <v>82109.100000000006</v>
      </c>
      <c r="E20" s="49">
        <v>83385.679999999993</v>
      </c>
      <c r="F20" s="48"/>
      <c r="G20" s="48"/>
      <c r="H20" s="49">
        <v>83385.679999999993</v>
      </c>
      <c r="I20" s="48"/>
      <c r="J20" s="47" t="s">
        <v>28</v>
      </c>
    </row>
    <row r="21" spans="1:10" x14ac:dyDescent="0.2">
      <c r="A21" s="47" t="s">
        <v>56</v>
      </c>
      <c r="B21" s="48"/>
      <c r="C21" s="49">
        <v>1276.58</v>
      </c>
      <c r="D21" s="49">
        <v>93314.63</v>
      </c>
      <c r="E21" s="49">
        <v>94591.21</v>
      </c>
      <c r="F21" s="48"/>
      <c r="G21" s="48"/>
      <c r="H21" s="49">
        <v>94591.21</v>
      </c>
      <c r="I21" s="48"/>
      <c r="J21" s="47" t="s">
        <v>28</v>
      </c>
    </row>
    <row r="22" spans="1:10" x14ac:dyDescent="0.2">
      <c r="A22" s="47" t="s">
        <v>57</v>
      </c>
      <c r="B22" s="48"/>
      <c r="C22" s="48"/>
      <c r="D22" s="48"/>
      <c r="E22" s="48"/>
      <c r="F22" s="48"/>
      <c r="G22" s="49">
        <v>202563.9</v>
      </c>
      <c r="H22" s="49">
        <v>202563.9</v>
      </c>
      <c r="I22" s="48"/>
      <c r="J22" s="47" t="s">
        <v>28</v>
      </c>
    </row>
    <row r="23" spans="1:10" x14ac:dyDescent="0.2">
      <c r="A23" s="47" t="s">
        <v>58</v>
      </c>
      <c r="B23" s="49">
        <v>2965.91</v>
      </c>
      <c r="C23" s="49">
        <v>3402.16</v>
      </c>
      <c r="D23" s="48"/>
      <c r="E23" s="49">
        <v>3402.16</v>
      </c>
      <c r="F23" s="48"/>
      <c r="G23" s="48"/>
      <c r="H23" s="49">
        <v>6368.07</v>
      </c>
      <c r="I23" s="48"/>
      <c r="J23" s="47" t="s">
        <v>28</v>
      </c>
    </row>
    <row r="24" spans="1:10" x14ac:dyDescent="0.2">
      <c r="A24" s="47" t="s">
        <v>59</v>
      </c>
      <c r="B24" s="49">
        <v>22566.62</v>
      </c>
      <c r="C24" s="48"/>
      <c r="D24" s="49">
        <v>8819.2000000000007</v>
      </c>
      <c r="E24" s="49">
        <v>8819.2000000000007</v>
      </c>
      <c r="F24" s="48"/>
      <c r="G24" s="48"/>
      <c r="H24" s="49">
        <v>31385.82</v>
      </c>
      <c r="I24" s="49">
        <v>154.5</v>
      </c>
      <c r="J24" s="47" t="s">
        <v>28</v>
      </c>
    </row>
    <row r="25" spans="1:10" x14ac:dyDescent="0.2">
      <c r="A25" s="47" t="s">
        <v>60</v>
      </c>
      <c r="B25" s="48"/>
      <c r="C25" s="49">
        <v>119598</v>
      </c>
      <c r="D25" s="48"/>
      <c r="E25" s="49">
        <v>119598</v>
      </c>
      <c r="F25" s="48"/>
      <c r="G25" s="48"/>
      <c r="H25" s="49">
        <v>119598</v>
      </c>
      <c r="I25" s="48"/>
      <c r="J25" s="47" t="s">
        <v>28</v>
      </c>
    </row>
    <row r="26" spans="1:10" x14ac:dyDescent="0.2">
      <c r="A26" s="47" t="s">
        <v>61</v>
      </c>
      <c r="B26" s="49">
        <v>6000</v>
      </c>
      <c r="C26" s="48"/>
      <c r="D26" s="48"/>
      <c r="E26" s="48"/>
      <c r="F26" s="48"/>
      <c r="G26" s="48"/>
      <c r="H26" s="49">
        <v>6000</v>
      </c>
      <c r="I26" s="48"/>
      <c r="J26" s="47" t="s">
        <v>28</v>
      </c>
    </row>
    <row r="27" spans="1:10" x14ac:dyDescent="0.2">
      <c r="A27" s="47" t="s">
        <v>62</v>
      </c>
      <c r="B27" s="48"/>
      <c r="C27" s="48"/>
      <c r="D27" s="49">
        <v>1438.24</v>
      </c>
      <c r="E27" s="49">
        <v>1438.24</v>
      </c>
      <c r="F27" s="48"/>
      <c r="G27" s="48"/>
      <c r="H27" s="49">
        <v>1438.24</v>
      </c>
      <c r="I27" s="49">
        <v>496</v>
      </c>
      <c r="J27" s="47" t="s">
        <v>28</v>
      </c>
    </row>
    <row r="28" spans="1:10" x14ac:dyDescent="0.2">
      <c r="A28" s="47" t="s">
        <v>63</v>
      </c>
      <c r="B28" s="49">
        <v>72894.929999999993</v>
      </c>
      <c r="C28" s="48"/>
      <c r="D28" s="48"/>
      <c r="E28" s="48"/>
      <c r="F28" s="48"/>
      <c r="G28" s="48"/>
      <c r="H28" s="49">
        <v>72894.929999999993</v>
      </c>
      <c r="I28" s="48"/>
      <c r="J28" s="47" t="s">
        <v>28</v>
      </c>
    </row>
    <row r="29" spans="1:10" x14ac:dyDescent="0.2">
      <c r="A29" s="47" t="s">
        <v>64</v>
      </c>
      <c r="B29" s="49">
        <v>355643</v>
      </c>
      <c r="C29" s="48"/>
      <c r="D29" s="48"/>
      <c r="E29" s="48"/>
      <c r="F29" s="48"/>
      <c r="G29" s="48"/>
      <c r="H29" s="49">
        <v>355643</v>
      </c>
      <c r="I29" s="48"/>
      <c r="J29" s="47" t="s">
        <v>28</v>
      </c>
    </row>
    <row r="30" spans="1:10" x14ac:dyDescent="0.2">
      <c r="A30" s="47" t="s">
        <v>65</v>
      </c>
      <c r="B30" s="49">
        <v>2099500.63</v>
      </c>
      <c r="C30" s="49">
        <v>196965.12</v>
      </c>
      <c r="D30" s="49">
        <v>107525.5</v>
      </c>
      <c r="E30" s="49">
        <v>304490.62</v>
      </c>
      <c r="F30" s="48"/>
      <c r="G30" s="48"/>
      <c r="H30" s="49">
        <v>2403991.25</v>
      </c>
      <c r="I30" s="49">
        <v>1619</v>
      </c>
      <c r="J30" s="47" t="s">
        <v>28</v>
      </c>
    </row>
    <row r="31" spans="1:10" x14ac:dyDescent="0.2">
      <c r="A31" s="47" t="s">
        <v>66</v>
      </c>
      <c r="B31" s="49">
        <v>220220.15</v>
      </c>
      <c r="C31" s="49">
        <v>10720.93</v>
      </c>
      <c r="D31" s="49">
        <v>53054.94</v>
      </c>
      <c r="E31" s="49">
        <v>63775.87</v>
      </c>
      <c r="F31" s="48"/>
      <c r="G31" s="48"/>
      <c r="H31" s="49">
        <v>283996.02</v>
      </c>
      <c r="I31" s="49">
        <v>233.14</v>
      </c>
      <c r="J31" s="47" t="s">
        <v>28</v>
      </c>
    </row>
    <row r="32" spans="1:10" x14ac:dyDescent="0.2">
      <c r="A32" s="47" t="s">
        <v>67</v>
      </c>
      <c r="B32" s="48"/>
      <c r="C32" s="49">
        <v>27409.93</v>
      </c>
      <c r="D32" s="48"/>
      <c r="E32" s="49">
        <v>5185.66</v>
      </c>
      <c r="F32" s="48"/>
      <c r="G32" s="48"/>
      <c r="H32" s="49">
        <v>27409.93</v>
      </c>
      <c r="I32" s="49">
        <v>37</v>
      </c>
      <c r="J32" s="47" t="s">
        <v>28</v>
      </c>
    </row>
    <row r="33" spans="1:10" x14ac:dyDescent="0.2">
      <c r="A33" s="47" t="s">
        <v>68</v>
      </c>
      <c r="B33" s="49">
        <v>164621.21</v>
      </c>
      <c r="C33" s="48"/>
      <c r="D33" s="48"/>
      <c r="E33" s="48"/>
      <c r="F33" s="48"/>
      <c r="G33" s="48"/>
      <c r="H33" s="49">
        <v>164621.21</v>
      </c>
      <c r="I33" s="49">
        <v>50</v>
      </c>
      <c r="J33" s="47" t="s">
        <v>28</v>
      </c>
    </row>
    <row r="34" spans="1:10" x14ac:dyDescent="0.2">
      <c r="A34" s="47" t="s">
        <v>69</v>
      </c>
      <c r="B34" s="49">
        <v>43168.38</v>
      </c>
      <c r="C34" s="48"/>
      <c r="D34" s="48"/>
      <c r="E34" s="48"/>
      <c r="F34" s="48"/>
      <c r="G34" s="48"/>
      <c r="H34" s="49">
        <v>43168.38</v>
      </c>
      <c r="I34" s="49">
        <v>22</v>
      </c>
      <c r="J34" s="47" t="s">
        <v>28</v>
      </c>
    </row>
    <row r="35" spans="1:10" x14ac:dyDescent="0.2">
      <c r="A35" s="47" t="s">
        <v>70</v>
      </c>
      <c r="B35" s="49">
        <v>667558</v>
      </c>
      <c r="C35" s="49">
        <v>109212</v>
      </c>
      <c r="D35" s="48"/>
      <c r="E35" s="49">
        <v>109212</v>
      </c>
      <c r="F35" s="48"/>
      <c r="G35" s="48"/>
      <c r="H35" s="49">
        <v>776770</v>
      </c>
      <c r="I35" s="48"/>
      <c r="J35" s="47" t="s">
        <v>28</v>
      </c>
    </row>
    <row r="36" spans="1:10" x14ac:dyDescent="0.2">
      <c r="A36" s="47" t="s">
        <v>71</v>
      </c>
      <c r="B36" s="49">
        <v>135172</v>
      </c>
      <c r="C36" s="48"/>
      <c r="D36" s="48"/>
      <c r="E36" s="48"/>
      <c r="F36" s="48"/>
      <c r="G36" s="48"/>
      <c r="H36" s="49">
        <v>135172</v>
      </c>
      <c r="I36" s="48"/>
      <c r="J36" s="47" t="s">
        <v>28</v>
      </c>
    </row>
    <row r="37" spans="1:10" x14ac:dyDescent="0.2">
      <c r="A37" s="47" t="s">
        <v>72</v>
      </c>
      <c r="B37" s="48"/>
      <c r="C37" s="49">
        <v>2229.63</v>
      </c>
      <c r="D37" s="49">
        <v>59859.4</v>
      </c>
      <c r="E37" s="49">
        <v>62089.03</v>
      </c>
      <c r="F37" s="48"/>
      <c r="G37" s="48"/>
      <c r="H37" s="49">
        <v>62089.03</v>
      </c>
      <c r="I37" s="49">
        <v>2032</v>
      </c>
      <c r="J37" s="47" t="s">
        <v>28</v>
      </c>
    </row>
    <row r="38" spans="1:10" x14ac:dyDescent="0.2">
      <c r="A38" s="47" t="s">
        <v>73</v>
      </c>
      <c r="B38" s="48"/>
      <c r="C38" s="48"/>
      <c r="D38" s="48"/>
      <c r="E38" s="48"/>
      <c r="F38" s="49">
        <v>17585</v>
      </c>
      <c r="G38" s="48"/>
      <c r="H38" s="49">
        <v>17585</v>
      </c>
      <c r="I38" s="48"/>
      <c r="J38" s="47" t="s">
        <v>74</v>
      </c>
    </row>
    <row r="39" spans="1:10" x14ac:dyDescent="0.2">
      <c r="A39" s="47" t="s">
        <v>75</v>
      </c>
      <c r="B39" s="49">
        <v>1574674.27</v>
      </c>
      <c r="C39" s="49">
        <v>190936.95</v>
      </c>
      <c r="D39" s="49">
        <v>72323.55</v>
      </c>
      <c r="E39" s="49">
        <v>263260.5</v>
      </c>
      <c r="F39" s="49">
        <v>416.33</v>
      </c>
      <c r="G39" s="49">
        <v>48403.58</v>
      </c>
      <c r="H39" s="49">
        <v>1886754.68</v>
      </c>
      <c r="I39" s="48"/>
      <c r="J39" s="47" t="s">
        <v>28</v>
      </c>
    </row>
    <row r="40" spans="1:10" x14ac:dyDescent="0.2">
      <c r="A40" s="47" t="s">
        <v>76</v>
      </c>
      <c r="B40" s="49">
        <v>662.18</v>
      </c>
      <c r="C40" s="48"/>
      <c r="D40" s="48"/>
      <c r="E40" s="48"/>
      <c r="F40" s="48"/>
      <c r="G40" s="48"/>
      <c r="H40" s="49">
        <v>662.18</v>
      </c>
      <c r="I40" s="49">
        <v>357</v>
      </c>
      <c r="J40" s="47" t="s">
        <v>29</v>
      </c>
    </row>
    <row r="41" spans="1:10" x14ac:dyDescent="0.2">
      <c r="A41" s="47" t="s">
        <v>77</v>
      </c>
      <c r="B41" s="48"/>
      <c r="C41" s="48"/>
      <c r="D41" s="48"/>
      <c r="E41" s="48"/>
      <c r="F41" s="49">
        <v>6761.85</v>
      </c>
      <c r="G41" s="48"/>
      <c r="H41" s="49">
        <v>6761.85</v>
      </c>
      <c r="I41" s="48"/>
      <c r="J41" s="47" t="s">
        <v>78</v>
      </c>
    </row>
    <row r="42" spans="1:10" x14ac:dyDescent="0.2">
      <c r="A42" s="47" t="s">
        <v>79</v>
      </c>
      <c r="B42" s="49">
        <v>31896.720000000001</v>
      </c>
      <c r="C42" s="49">
        <v>10887.56</v>
      </c>
      <c r="D42" s="49">
        <v>1498.26</v>
      </c>
      <c r="E42" s="49">
        <v>12385.82</v>
      </c>
      <c r="F42" s="48"/>
      <c r="G42" s="48"/>
      <c r="H42" s="49">
        <v>44282.54</v>
      </c>
      <c r="I42" s="48"/>
      <c r="J42" s="47" t="s">
        <v>31</v>
      </c>
    </row>
    <row r="43" spans="1:10" x14ac:dyDescent="0.2">
      <c r="A43" s="47" t="s">
        <v>80</v>
      </c>
      <c r="B43" s="48"/>
      <c r="C43" s="49">
        <v>1276.58</v>
      </c>
      <c r="D43" s="49">
        <v>41329.24</v>
      </c>
      <c r="E43" s="49">
        <v>42605.82</v>
      </c>
      <c r="F43" s="48"/>
      <c r="G43" s="48"/>
      <c r="H43" s="49">
        <v>42605.82</v>
      </c>
      <c r="I43" s="49">
        <v>2460</v>
      </c>
      <c r="J43" s="47" t="s">
        <v>28</v>
      </c>
    </row>
    <row r="44" spans="1:10" x14ac:dyDescent="0.2">
      <c r="A44" s="47" t="s">
        <v>81</v>
      </c>
      <c r="B44" s="49">
        <v>3031.05</v>
      </c>
      <c r="C44" s="48"/>
      <c r="D44" s="48"/>
      <c r="E44" s="48"/>
      <c r="F44" s="48"/>
      <c r="G44" s="48"/>
      <c r="H44" s="49">
        <v>3031.05</v>
      </c>
      <c r="I44" s="49">
        <v>65</v>
      </c>
      <c r="J44" s="47" t="s">
        <v>28</v>
      </c>
    </row>
    <row r="45" spans="1:10" x14ac:dyDescent="0.2">
      <c r="A45" s="47" t="s">
        <v>82</v>
      </c>
      <c r="B45" s="49">
        <v>1265.3599999999999</v>
      </c>
      <c r="C45" s="48"/>
      <c r="D45" s="48"/>
      <c r="E45" s="48"/>
      <c r="F45" s="48"/>
      <c r="G45" s="48"/>
      <c r="H45" s="49">
        <v>1265.3599999999999</v>
      </c>
      <c r="I45" s="49">
        <v>65</v>
      </c>
      <c r="J45" s="47" t="s">
        <v>28</v>
      </c>
    </row>
    <row r="46" spans="1:10" x14ac:dyDescent="0.2">
      <c r="A46" s="47" t="s">
        <v>83</v>
      </c>
      <c r="B46" s="48"/>
      <c r="C46" s="48"/>
      <c r="D46" s="49">
        <v>106155.2</v>
      </c>
      <c r="E46" s="49">
        <v>106155.2</v>
      </c>
      <c r="F46" s="48"/>
      <c r="G46" s="48"/>
      <c r="H46" s="49">
        <v>106155.2</v>
      </c>
      <c r="I46" s="49">
        <v>507</v>
      </c>
      <c r="J46" s="47" t="s">
        <v>28</v>
      </c>
    </row>
    <row r="47" spans="1:10" s="50" customFormat="1" x14ac:dyDescent="0.2">
      <c r="A47" s="53" t="s">
        <v>84</v>
      </c>
      <c r="B47" s="52">
        <v>15522777.68</v>
      </c>
      <c r="C47" s="52">
        <v>1834950.36</v>
      </c>
      <c r="D47" s="52">
        <v>716559.21</v>
      </c>
      <c r="E47" s="52">
        <v>2529285.2999999998</v>
      </c>
      <c r="F47" s="52">
        <v>27538.68</v>
      </c>
      <c r="G47" s="52">
        <v>431094.08</v>
      </c>
      <c r="H47" s="52">
        <v>18532920.010000002</v>
      </c>
      <c r="I47" s="52">
        <v>24891.64</v>
      </c>
      <c r="J47" s="51"/>
    </row>
    <row r="49" spans="1:9" x14ac:dyDescent="0.2">
      <c r="A49" s="45" t="s">
        <v>23</v>
      </c>
    </row>
    <row r="50" spans="1:9" x14ac:dyDescent="0.2">
      <c r="A50" s="46" t="s">
        <v>40</v>
      </c>
      <c r="B50" s="46" t="s">
        <v>9</v>
      </c>
      <c r="C50" s="46" t="s">
        <v>10</v>
      </c>
      <c r="D50" s="46" t="s">
        <v>11</v>
      </c>
      <c r="E50" s="46" t="s">
        <v>12</v>
      </c>
      <c r="F50" s="46" t="s">
        <v>13</v>
      </c>
      <c r="G50" s="46" t="s">
        <v>14</v>
      </c>
      <c r="H50" s="46" t="s">
        <v>15</v>
      </c>
      <c r="I50" s="46" t="s">
        <v>85</v>
      </c>
    </row>
    <row r="51" spans="1:9" x14ac:dyDescent="0.2">
      <c r="A51" s="47" t="s">
        <v>86</v>
      </c>
      <c r="B51" s="49">
        <v>5000</v>
      </c>
      <c r="C51" s="48"/>
      <c r="D51" s="48"/>
      <c r="E51" s="48"/>
      <c r="F51" s="48"/>
      <c r="G51" s="48"/>
      <c r="H51" s="49">
        <v>5000</v>
      </c>
      <c r="I51" s="47" t="s">
        <v>28</v>
      </c>
    </row>
    <row r="52" spans="1:9" x14ac:dyDescent="0.2">
      <c r="A52" s="47" t="s">
        <v>87</v>
      </c>
      <c r="B52" s="49">
        <v>6263397.3799999999</v>
      </c>
      <c r="C52" s="49">
        <v>797428.22</v>
      </c>
      <c r="D52" s="49">
        <v>276720.15000000002</v>
      </c>
      <c r="E52" s="49">
        <v>1074148.3700000001</v>
      </c>
      <c r="F52" s="48"/>
      <c r="G52" s="49">
        <v>135938</v>
      </c>
      <c r="H52" s="49">
        <v>7473483.75</v>
      </c>
      <c r="I52" s="47" t="s">
        <v>28</v>
      </c>
    </row>
    <row r="53" spans="1:9" x14ac:dyDescent="0.2">
      <c r="A53" s="47" t="s">
        <v>88</v>
      </c>
      <c r="B53" s="49">
        <v>1703951.44</v>
      </c>
      <c r="C53" s="49">
        <v>128086.23</v>
      </c>
      <c r="D53" s="49">
        <v>155240.26</v>
      </c>
      <c r="E53" s="49">
        <v>283326.49</v>
      </c>
      <c r="F53" s="48"/>
      <c r="G53" s="49">
        <v>234514.08</v>
      </c>
      <c r="H53" s="49">
        <v>2221792.0099999998</v>
      </c>
      <c r="I53" s="47" t="s">
        <v>28</v>
      </c>
    </row>
    <row r="54" spans="1:9" x14ac:dyDescent="0.2">
      <c r="A54" s="47" t="s">
        <v>89</v>
      </c>
      <c r="B54" s="49">
        <v>1924263</v>
      </c>
      <c r="C54" s="49">
        <v>216591</v>
      </c>
      <c r="D54" s="49">
        <v>86035</v>
      </c>
      <c r="E54" s="49">
        <v>302626</v>
      </c>
      <c r="F54" s="48"/>
      <c r="G54" s="49">
        <v>48242</v>
      </c>
      <c r="H54" s="49">
        <v>2275131</v>
      </c>
      <c r="I54" s="47" t="s">
        <v>28</v>
      </c>
    </row>
    <row r="55" spans="1:9" x14ac:dyDescent="0.2">
      <c r="A55" s="47" t="s">
        <v>89</v>
      </c>
      <c r="B55" s="48"/>
      <c r="C55" s="48"/>
      <c r="D55" s="48"/>
      <c r="E55" s="48"/>
      <c r="F55" s="49">
        <v>879</v>
      </c>
      <c r="G55" s="48"/>
      <c r="H55" s="49">
        <v>879</v>
      </c>
      <c r="I55" s="47" t="s">
        <v>78</v>
      </c>
    </row>
    <row r="56" spans="1:9" x14ac:dyDescent="0.2">
      <c r="A56" s="47" t="s">
        <v>90</v>
      </c>
      <c r="B56" s="48"/>
      <c r="C56" s="48"/>
      <c r="D56" s="48"/>
      <c r="E56" s="48"/>
      <c r="F56" s="49">
        <v>2286</v>
      </c>
      <c r="G56" s="48"/>
      <c r="H56" s="49">
        <v>2286</v>
      </c>
      <c r="I56" s="47" t="s">
        <v>74</v>
      </c>
    </row>
    <row r="57" spans="1:9" x14ac:dyDescent="0.2">
      <c r="A57" s="47" t="s">
        <v>91</v>
      </c>
      <c r="B57" s="49">
        <v>36393.25</v>
      </c>
      <c r="C57" s="48"/>
      <c r="D57" s="48"/>
      <c r="E57" s="48"/>
      <c r="F57" s="48"/>
      <c r="G57" s="49">
        <v>12000</v>
      </c>
      <c r="H57" s="49">
        <v>48393.25</v>
      </c>
      <c r="I57" s="47" t="s">
        <v>28</v>
      </c>
    </row>
    <row r="58" spans="1:9" x14ac:dyDescent="0.2">
      <c r="A58" s="47" t="s">
        <v>92</v>
      </c>
      <c r="B58" s="49">
        <v>12066.39</v>
      </c>
      <c r="C58" s="49">
        <v>1801.78</v>
      </c>
      <c r="D58" s="49">
        <v>1055.1199999999999</v>
      </c>
      <c r="E58" s="49">
        <v>2856.9</v>
      </c>
      <c r="F58" s="48"/>
      <c r="G58" s="49">
        <v>400</v>
      </c>
      <c r="H58" s="49">
        <v>15323.29</v>
      </c>
      <c r="I58" s="47" t="s">
        <v>28</v>
      </c>
    </row>
    <row r="59" spans="1:9" x14ac:dyDescent="0.2">
      <c r="A59" s="47" t="s">
        <v>93</v>
      </c>
      <c r="B59" s="49">
        <v>3392</v>
      </c>
      <c r="C59" s="49">
        <v>1362</v>
      </c>
      <c r="D59" s="49">
        <v>4683</v>
      </c>
      <c r="E59" s="49">
        <v>6045</v>
      </c>
      <c r="F59" s="48"/>
      <c r="G59" s="48"/>
      <c r="H59" s="49">
        <v>9437</v>
      </c>
      <c r="I59" s="47" t="s">
        <v>28</v>
      </c>
    </row>
    <row r="60" spans="1:9" x14ac:dyDescent="0.2">
      <c r="A60" s="47" t="s">
        <v>94</v>
      </c>
      <c r="B60" s="49">
        <v>15504.58</v>
      </c>
      <c r="C60" s="49">
        <v>4680.78</v>
      </c>
      <c r="D60" s="49">
        <v>1303.26</v>
      </c>
      <c r="E60" s="49">
        <v>5984.04</v>
      </c>
      <c r="F60" s="48"/>
      <c r="G60" s="48"/>
      <c r="H60" s="49">
        <v>21488.62</v>
      </c>
      <c r="I60" s="47" t="s">
        <v>28</v>
      </c>
    </row>
    <row r="61" spans="1:9" x14ac:dyDescent="0.2">
      <c r="A61" s="47" t="s">
        <v>95</v>
      </c>
      <c r="B61" s="49">
        <v>1000</v>
      </c>
      <c r="C61" s="48"/>
      <c r="D61" s="48"/>
      <c r="E61" s="48"/>
      <c r="F61" s="48"/>
      <c r="G61" s="48"/>
      <c r="H61" s="49">
        <v>1000</v>
      </c>
      <c r="I61" s="47" t="s">
        <v>28</v>
      </c>
    </row>
    <row r="62" spans="1:9" x14ac:dyDescent="0.2">
      <c r="A62" s="47" t="s">
        <v>96</v>
      </c>
      <c r="B62" s="49">
        <v>-1000</v>
      </c>
      <c r="C62" s="48"/>
      <c r="D62" s="48"/>
      <c r="E62" s="48"/>
      <c r="F62" s="48"/>
      <c r="G62" s="48"/>
      <c r="H62" s="49">
        <v>-1000</v>
      </c>
      <c r="I62" s="47" t="s">
        <v>28</v>
      </c>
    </row>
    <row r="63" spans="1:9" x14ac:dyDescent="0.2">
      <c r="A63" s="47" t="s">
        <v>97</v>
      </c>
      <c r="B63" s="48"/>
      <c r="C63" s="48"/>
      <c r="D63" s="48"/>
      <c r="E63" s="48"/>
      <c r="F63" s="49">
        <v>15300</v>
      </c>
      <c r="G63" s="48"/>
      <c r="H63" s="49">
        <v>15300</v>
      </c>
      <c r="I63" s="47" t="s">
        <v>74</v>
      </c>
    </row>
    <row r="64" spans="1:9" x14ac:dyDescent="0.2">
      <c r="A64" s="47" t="s">
        <v>98</v>
      </c>
      <c r="B64" s="49">
        <v>259.68</v>
      </c>
      <c r="C64" s="48"/>
      <c r="D64" s="48"/>
      <c r="E64" s="48"/>
      <c r="F64" s="48"/>
      <c r="G64" s="48"/>
      <c r="H64" s="49">
        <v>259.68</v>
      </c>
      <c r="I64" s="47" t="s">
        <v>28</v>
      </c>
    </row>
    <row r="65" spans="1:9" x14ac:dyDescent="0.2">
      <c r="A65" s="47" t="s">
        <v>99</v>
      </c>
      <c r="B65" s="48"/>
      <c r="C65" s="48"/>
      <c r="D65" s="48"/>
      <c r="E65" s="48"/>
      <c r="F65" s="49">
        <v>5882.85</v>
      </c>
      <c r="G65" s="48"/>
      <c r="H65" s="49">
        <v>5882.85</v>
      </c>
      <c r="I65" s="47" t="s">
        <v>78</v>
      </c>
    </row>
    <row r="66" spans="1:9" x14ac:dyDescent="0.2">
      <c r="A66" s="47" t="s">
        <v>100</v>
      </c>
      <c r="B66" s="49">
        <v>8939.0300000000007</v>
      </c>
      <c r="C66" s="48"/>
      <c r="D66" s="48"/>
      <c r="E66" s="48"/>
      <c r="F66" s="48"/>
      <c r="G66" s="48"/>
      <c r="H66" s="49">
        <v>8939.0300000000007</v>
      </c>
      <c r="I66" s="47" t="s">
        <v>28</v>
      </c>
    </row>
    <row r="67" spans="1:9" x14ac:dyDescent="0.2">
      <c r="A67" s="47" t="s">
        <v>101</v>
      </c>
      <c r="B67" s="49">
        <v>4146</v>
      </c>
      <c r="C67" s="49">
        <v>1417</v>
      </c>
      <c r="D67" s="49">
        <v>195</v>
      </c>
      <c r="E67" s="49">
        <v>1612</v>
      </c>
      <c r="F67" s="48"/>
      <c r="G67" s="48"/>
      <c r="H67" s="49">
        <v>5758</v>
      </c>
      <c r="I67" s="47" t="s">
        <v>31</v>
      </c>
    </row>
    <row r="68" spans="1:9" s="50" customFormat="1" x14ac:dyDescent="0.2">
      <c r="A68" s="53" t="s">
        <v>84</v>
      </c>
      <c r="B68" s="52">
        <v>9977312.75</v>
      </c>
      <c r="C68" s="52">
        <v>1151367.01</v>
      </c>
      <c r="D68" s="52">
        <v>525231.79</v>
      </c>
      <c r="E68" s="52">
        <v>1676598.8</v>
      </c>
      <c r="F68" s="52">
        <v>24347.85</v>
      </c>
      <c r="G68" s="52">
        <v>431094.08</v>
      </c>
      <c r="H68" s="52">
        <v>12109353.48</v>
      </c>
      <c r="I68" s="51"/>
    </row>
    <row r="70" spans="1:9" x14ac:dyDescent="0.2">
      <c r="A70" s="45" t="s">
        <v>102</v>
      </c>
    </row>
    <row r="71" spans="1:9" ht="15" x14ac:dyDescent="0.25">
      <c r="A71" s="54"/>
      <c r="B71" s="55"/>
      <c r="C71" s="46" t="s">
        <v>9</v>
      </c>
      <c r="D71" s="46" t="s">
        <v>10</v>
      </c>
      <c r="E71" s="46" t="s">
        <v>11</v>
      </c>
      <c r="F71" s="46" t="s">
        <v>12</v>
      </c>
      <c r="G71" s="46" t="s">
        <v>13</v>
      </c>
      <c r="H71" s="46" t="s">
        <v>103</v>
      </c>
      <c r="I71" s="46" t="s">
        <v>15</v>
      </c>
    </row>
    <row r="72" spans="1:9" ht="15" x14ac:dyDescent="0.25">
      <c r="A72" s="56" t="s">
        <v>104</v>
      </c>
      <c r="B72" s="57"/>
      <c r="C72" s="58"/>
      <c r="D72" s="58"/>
      <c r="E72" s="58"/>
      <c r="F72" s="58"/>
      <c r="G72" s="58"/>
      <c r="H72" s="58"/>
      <c r="I72" s="58"/>
    </row>
    <row r="73" spans="1:9" ht="15" x14ac:dyDescent="0.25">
      <c r="A73" s="56" t="s">
        <v>105</v>
      </c>
      <c r="B73" s="57"/>
      <c r="C73" s="59">
        <v>30262.17</v>
      </c>
      <c r="D73" s="59">
        <v>1604.92</v>
      </c>
      <c r="E73" s="58"/>
      <c r="F73" s="59">
        <v>1604.92</v>
      </c>
      <c r="G73" s="58"/>
      <c r="H73" s="58"/>
      <c r="I73" s="59">
        <v>31867.09</v>
      </c>
    </row>
    <row r="74" spans="1:9" ht="15" x14ac:dyDescent="0.25">
      <c r="A74" s="56" t="s">
        <v>106</v>
      </c>
      <c r="B74" s="57"/>
      <c r="C74" s="59">
        <v>5608641.1699999999</v>
      </c>
      <c r="D74" s="59">
        <v>694979</v>
      </c>
      <c r="E74" s="59">
        <v>191327.42</v>
      </c>
      <c r="F74" s="59">
        <v>886306.42</v>
      </c>
      <c r="G74" s="59">
        <v>3191.83</v>
      </c>
      <c r="H74" s="58"/>
      <c r="I74" s="59">
        <v>6498139.4199999999</v>
      </c>
    </row>
    <row r="75" spans="1:9" ht="15" x14ac:dyDescent="0.25">
      <c r="A75" s="56" t="s">
        <v>107</v>
      </c>
      <c r="B75" s="57"/>
      <c r="C75" s="59">
        <v>5608641.1699999999</v>
      </c>
      <c r="D75" s="59">
        <v>694979</v>
      </c>
      <c r="E75" s="59">
        <v>191327.42</v>
      </c>
      <c r="F75" s="59">
        <v>886306.42</v>
      </c>
      <c r="G75" s="59">
        <v>3191.83</v>
      </c>
      <c r="H75" s="58"/>
      <c r="I75" s="59">
        <v>6498139.4199999999</v>
      </c>
    </row>
    <row r="76" spans="1:9" ht="15" x14ac:dyDescent="0.25">
      <c r="A76" s="56" t="s">
        <v>108</v>
      </c>
      <c r="B76" s="57"/>
      <c r="C76" s="59">
        <v>64462.75</v>
      </c>
      <c r="D76" s="59">
        <v>1786.57</v>
      </c>
      <c r="E76" s="58"/>
      <c r="F76" s="59">
        <v>1786.57</v>
      </c>
      <c r="G76" s="59">
        <v>1</v>
      </c>
      <c r="H76" s="58"/>
      <c r="I76" s="59">
        <v>66250.320000000007</v>
      </c>
    </row>
    <row r="77" spans="1:9" ht="15" x14ac:dyDescent="0.25">
      <c r="A77" s="56" t="s">
        <v>109</v>
      </c>
      <c r="B77" s="57"/>
      <c r="C77" s="59">
        <v>15522777.68</v>
      </c>
      <c r="D77" s="59">
        <v>1834950.36</v>
      </c>
      <c r="E77" s="59">
        <v>716559.21</v>
      </c>
      <c r="F77" s="59">
        <v>2551509.5699999998</v>
      </c>
      <c r="G77" s="59">
        <v>27538.68</v>
      </c>
      <c r="H77" s="59">
        <v>431094.08</v>
      </c>
      <c r="I77" s="59">
        <v>18532920.010000002</v>
      </c>
    </row>
    <row r="78" spans="1:9" ht="15" x14ac:dyDescent="0.25">
      <c r="A78" s="56" t="s">
        <v>110</v>
      </c>
      <c r="B78" s="57"/>
      <c r="C78" s="59">
        <v>9977312.75</v>
      </c>
      <c r="D78" s="59">
        <v>1151367.01</v>
      </c>
      <c r="E78" s="59">
        <v>525231.79</v>
      </c>
      <c r="F78" s="59">
        <v>1676598.8</v>
      </c>
      <c r="G78" s="59">
        <v>24347.85</v>
      </c>
      <c r="H78" s="59">
        <v>431094.08</v>
      </c>
      <c r="I78" s="59">
        <v>12109353.48</v>
      </c>
    </row>
    <row r="79" spans="1:9" ht="15" x14ac:dyDescent="0.25">
      <c r="A79" s="56" t="s">
        <v>111</v>
      </c>
      <c r="B79" s="57"/>
      <c r="C79" s="59">
        <v>5545464.9299999997</v>
      </c>
      <c r="D79" s="59">
        <v>683583.35</v>
      </c>
      <c r="E79" s="59">
        <v>191327.42</v>
      </c>
      <c r="F79" s="59">
        <v>874910.77</v>
      </c>
      <c r="G79" s="59">
        <v>3190.83</v>
      </c>
      <c r="H79" s="58"/>
      <c r="I79" s="59">
        <v>6423566.5300000003</v>
      </c>
    </row>
    <row r="80" spans="1:9" ht="15" x14ac:dyDescent="0.25">
      <c r="A80" s="56" t="s">
        <v>112</v>
      </c>
      <c r="B80" s="57"/>
      <c r="C80" s="58"/>
      <c r="D80" s="58"/>
      <c r="E80" s="58"/>
      <c r="F80" s="58"/>
      <c r="G80" s="58"/>
      <c r="H80" s="58"/>
      <c r="I80" s="58"/>
    </row>
    <row r="81" spans="1:9" ht="15" x14ac:dyDescent="0.25">
      <c r="A81" s="56" t="s">
        <v>113</v>
      </c>
      <c r="B81" s="57"/>
      <c r="C81" s="58"/>
      <c r="D81" s="58"/>
      <c r="E81" s="58"/>
      <c r="F81" s="58"/>
      <c r="G81" s="58"/>
      <c r="H81" s="58"/>
      <c r="I81" s="58"/>
    </row>
    <row r="82" spans="1:9" ht="15" x14ac:dyDescent="0.25">
      <c r="A82" s="56" t="s">
        <v>114</v>
      </c>
      <c r="B82" s="57"/>
      <c r="C82" s="59">
        <v>28975.66</v>
      </c>
      <c r="D82" s="59">
        <v>11214</v>
      </c>
      <c r="E82" s="58"/>
      <c r="F82" s="59">
        <v>11214</v>
      </c>
      <c r="G82" s="58"/>
      <c r="H82" s="58"/>
      <c r="I82" s="59">
        <v>40189.660000000003</v>
      </c>
    </row>
    <row r="83" spans="1:9" ht="15" x14ac:dyDescent="0.25">
      <c r="A83" s="56" t="s">
        <v>115</v>
      </c>
      <c r="B83" s="57"/>
      <c r="C83" s="59">
        <v>323</v>
      </c>
      <c r="D83" s="59">
        <v>69</v>
      </c>
      <c r="E83" s="59">
        <v>35</v>
      </c>
      <c r="F83" s="59">
        <v>104</v>
      </c>
      <c r="G83" s="58"/>
      <c r="H83" s="59">
        <v>4</v>
      </c>
      <c r="I83" s="59">
        <v>431</v>
      </c>
    </row>
    <row r="84" spans="1:9" ht="15" x14ac:dyDescent="0.25">
      <c r="A84" s="56" t="s">
        <v>116</v>
      </c>
      <c r="B84" s="57"/>
      <c r="C84" s="59">
        <v>318.22000000000003</v>
      </c>
      <c r="D84" s="59">
        <v>69.03</v>
      </c>
      <c r="E84" s="59">
        <v>34.97</v>
      </c>
      <c r="F84" s="59">
        <v>104</v>
      </c>
      <c r="G84" s="58"/>
      <c r="H84" s="59">
        <v>4</v>
      </c>
      <c r="I84" s="59">
        <v>426.22</v>
      </c>
    </row>
    <row r="85" spans="1:9" ht="15" x14ac:dyDescent="0.25">
      <c r="A85" s="56" t="s">
        <v>117</v>
      </c>
      <c r="B85" s="57"/>
      <c r="C85" s="58"/>
      <c r="D85" s="58"/>
      <c r="E85" s="58"/>
      <c r="F85" s="58"/>
      <c r="G85" s="58"/>
      <c r="H85" s="58"/>
      <c r="I85" s="58"/>
    </row>
    <row r="86" spans="1:9" ht="15" x14ac:dyDescent="0.25">
      <c r="A86" s="56" t="s">
        <v>118</v>
      </c>
      <c r="B86" s="57"/>
      <c r="C86" s="58"/>
      <c r="D86" s="58"/>
      <c r="E86" s="58"/>
      <c r="F86" s="58"/>
      <c r="G86" s="59">
        <v>2</v>
      </c>
      <c r="H86" s="58"/>
      <c r="I86" s="59">
        <v>2</v>
      </c>
    </row>
    <row r="87" spans="1:9" ht="15" x14ac:dyDescent="0.25">
      <c r="A87" s="56" t="s">
        <v>119</v>
      </c>
      <c r="B87" s="57"/>
      <c r="C87" s="59">
        <v>318.22000000000003</v>
      </c>
      <c r="D87" s="59">
        <v>69.03</v>
      </c>
      <c r="E87" s="59">
        <v>34.97</v>
      </c>
      <c r="F87" s="59">
        <v>104</v>
      </c>
      <c r="G87" s="59">
        <v>2</v>
      </c>
      <c r="H87" s="59">
        <v>4</v>
      </c>
      <c r="I87" s="59">
        <v>428.22</v>
      </c>
    </row>
  </sheetData>
  <sheetCalcPr fullCalcOnLoad="1"/>
  <mergeCells count="17">
    <mergeCell ref="A83:B83"/>
    <mergeCell ref="A84:B84"/>
    <mergeCell ref="A85:B85"/>
    <mergeCell ref="A86:B86"/>
    <mergeCell ref="A87:B87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</mergeCells>
  <pageMargins left="0.70866141732283472" right="0.70866141732283472" top="0.74803149606299213" bottom="0.74803149606299213" header="0.31496062992125984" footer="0.31496062992125984"/>
  <pageSetup paperSize="9" fitToHeight="1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Q1:S5"/>
  <sheetViews>
    <sheetView workbookViewId="0"/>
  </sheetViews>
  <sheetFormatPr defaultRowHeight="12.75" x14ac:dyDescent="0.2"/>
  <cols>
    <col min="1" max="16384" width="9.140625" style="1"/>
  </cols>
  <sheetData>
    <row r="1" spans="17:19" x14ac:dyDescent="0.2">
      <c r="Q1" s="7">
        <f>COUNTIF(K:K,211)</f>
        <v>0</v>
      </c>
      <c r="R1" s="7">
        <v>7</v>
      </c>
      <c r="S1" s="7">
        <f>Q1+6</f>
        <v>6</v>
      </c>
    </row>
    <row r="2" spans="17:19" x14ac:dyDescent="0.2">
      <c r="Q2" s="7">
        <f>COUNTIF(K:K,212)</f>
        <v>0</v>
      </c>
      <c r="R2" s="7">
        <f>S1+1</f>
        <v>7</v>
      </c>
      <c r="S2" s="7">
        <f>R2+Q2-1</f>
        <v>6</v>
      </c>
    </row>
    <row r="3" spans="17:19" x14ac:dyDescent="0.2">
      <c r="Q3" s="7">
        <f>COUNTIF(K:K,226)</f>
        <v>0</v>
      </c>
      <c r="R3" s="7">
        <f>S2+1</f>
        <v>7</v>
      </c>
      <c r="S3" s="7">
        <f>R3+Q3-1</f>
        <v>6</v>
      </c>
    </row>
    <row r="4" spans="17:19" x14ac:dyDescent="0.2">
      <c r="Q4" s="7">
        <f>COUNTIF(K:K,266)</f>
        <v>0</v>
      </c>
      <c r="R4" s="7">
        <f>S3+1</f>
        <v>7</v>
      </c>
      <c r="S4" s="7">
        <f>R4+Q4-1</f>
        <v>6</v>
      </c>
    </row>
    <row r="5" spans="17:19" x14ac:dyDescent="0.2">
      <c r="Q5" s="7">
        <f>COUNTIF(K:K,296)</f>
        <v>0</v>
      </c>
      <c r="R5" s="7">
        <f>S4+1</f>
        <v>7</v>
      </c>
      <c r="S5" s="7">
        <f>R5+Q5-1</f>
        <v>6</v>
      </c>
    </row>
  </sheetData>
  <sheetCalcPr fullCalcOnLoad="1"/>
  <pageMargins left="0.70866141732283472" right="0.70866141732283472" top="0.74803149606299213" bottom="0.74803149606299213" header="0.31496062992125984" footer="0.31496062992125984"/>
  <pageSetup paperSize="9" fitToHeight="1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51"/>
  <sheetViews>
    <sheetView topLeftCell="A16" workbookViewId="0">
      <selection activeCell="L8" sqref="L8"/>
    </sheetView>
  </sheetViews>
  <sheetFormatPr defaultRowHeight="15" x14ac:dyDescent="0.25"/>
  <cols>
    <col min="1" max="1" width="44.5703125" style="9" customWidth="1"/>
    <col min="2" max="2" width="11.85546875" style="9" customWidth="1"/>
    <col min="3" max="3" width="12.85546875" style="9" customWidth="1"/>
    <col min="4" max="4" width="12.7109375" style="9" customWidth="1"/>
    <col min="5" max="5" width="13" style="9" customWidth="1"/>
    <col min="6" max="6" width="12.85546875" style="9" customWidth="1"/>
    <col min="7" max="7" width="13.42578125" style="9" customWidth="1"/>
    <col min="8" max="8" width="12.140625" style="9" customWidth="1"/>
    <col min="9" max="9" width="8.85546875" style="9" customWidth="1"/>
    <col min="10" max="16384" width="9.140625" style="9"/>
  </cols>
  <sheetData>
    <row r="1" spans="1:9" ht="16.5" x14ac:dyDescent="0.25">
      <c r="A1" s="8" t="s">
        <v>0</v>
      </c>
      <c r="B1" s="8"/>
      <c r="C1" s="8"/>
      <c r="D1" s="8"/>
      <c r="E1" s="8"/>
      <c r="F1" s="42" t="s">
        <v>1</v>
      </c>
      <c r="G1" s="42"/>
    </row>
    <row r="2" spans="1:9" ht="18" x14ac:dyDescent="0.25">
      <c r="A2" s="10" t="s">
        <v>2</v>
      </c>
      <c r="B2" s="43" t="s">
        <v>3</v>
      </c>
      <c r="C2" s="43"/>
      <c r="D2" s="43"/>
      <c r="E2" s="43"/>
      <c r="F2" s="10"/>
      <c r="G2" s="10"/>
    </row>
    <row r="3" spans="1:9" ht="18" x14ac:dyDescent="0.25">
      <c r="A3" s="11" t="s">
        <v>4</v>
      </c>
      <c r="B3" s="44" t="s">
        <v>5</v>
      </c>
      <c r="C3" s="44"/>
      <c r="D3" s="44"/>
      <c r="E3" s="44"/>
      <c r="F3" s="12" t="s">
        <v>6</v>
      </c>
      <c r="G3" s="10" t="s">
        <v>7</v>
      </c>
    </row>
    <row r="5" spans="1:9" ht="15.75" x14ac:dyDescent="0.25">
      <c r="A5" s="8"/>
      <c r="B5" s="8"/>
      <c r="C5" s="8"/>
      <c r="D5" s="8"/>
      <c r="E5" s="8"/>
      <c r="F5" s="8"/>
      <c r="G5" s="8"/>
    </row>
    <row r="6" spans="1:9" x14ac:dyDescent="0.25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13" t="s">
        <v>17</v>
      </c>
      <c r="B8" s="14">
        <f>SUM(ms)</f>
        <v>0</v>
      </c>
      <c r="C8" s="14">
        <f>SUM(dto)</f>
        <v>0</v>
      </c>
      <c r="D8" s="14">
        <f>SUM(mop)</f>
        <v>0</v>
      </c>
      <c r="E8" s="14">
        <f>SUM(dm)</f>
        <v>0</v>
      </c>
      <c r="F8" s="14">
        <f>SUM(vn)</f>
        <v>0</v>
      </c>
      <c r="G8" s="14">
        <f>SUM(dr)</f>
        <v>0</v>
      </c>
      <c r="H8" s="14">
        <f>SUM(summ)</f>
        <v>0</v>
      </c>
      <c r="I8" s="14">
        <f>SUM(rv)</f>
        <v>0</v>
      </c>
    </row>
    <row r="9" spans="1:9" x14ac:dyDescent="0.25">
      <c r="A9" s="15"/>
      <c r="B9" s="16"/>
      <c r="C9" s="17"/>
      <c r="D9" s="17"/>
      <c r="E9" s="17"/>
      <c r="F9" s="17"/>
      <c r="G9" s="17"/>
      <c r="H9" s="17"/>
      <c r="I9" s="17"/>
    </row>
    <row r="10" spans="1:9" x14ac:dyDescent="0.25">
      <c r="A10" s="15"/>
      <c r="B10" s="16"/>
      <c r="C10" s="17"/>
      <c r="D10" s="17"/>
      <c r="E10" s="17"/>
      <c r="F10" s="17"/>
      <c r="G10" s="17"/>
      <c r="H10" s="17"/>
      <c r="I10" s="17"/>
    </row>
    <row r="11" spans="1:9" x14ac:dyDescent="0.25">
      <c r="A11" s="18" t="s">
        <v>18</v>
      </c>
      <c r="B11" s="14">
        <f>SUM(ms_1)</f>
        <v>0</v>
      </c>
      <c r="C11" s="14">
        <f>SUM(dto_1)</f>
        <v>0</v>
      </c>
      <c r="D11" s="14">
        <f>SUM(mop_1)</f>
        <v>0</v>
      </c>
      <c r="E11" s="14">
        <f>SUM(dm_1)</f>
        <v>0</v>
      </c>
      <c r="F11" s="14">
        <f>SUM(vn_1)</f>
        <v>0</v>
      </c>
      <c r="G11" s="14">
        <f>SUM(dr_1)</f>
        <v>0</v>
      </c>
      <c r="H11" s="14">
        <f>SUM(summ1)</f>
        <v>0</v>
      </c>
      <c r="I11" s="14">
        <f>SUM(rv_1)</f>
        <v>0</v>
      </c>
    </row>
    <row r="12" spans="1:9" x14ac:dyDescent="0.25">
      <c r="A12" s="19"/>
      <c r="B12" s="20"/>
      <c r="C12" s="21"/>
      <c r="D12" s="21"/>
      <c r="E12" s="21"/>
      <c r="F12" s="21"/>
      <c r="G12" s="21"/>
      <c r="H12" s="21"/>
      <c r="I12" s="21"/>
    </row>
    <row r="13" spans="1:9" x14ac:dyDescent="0.25">
      <c r="A13" s="3"/>
      <c r="B13" s="4"/>
      <c r="C13" s="4"/>
      <c r="D13" s="5"/>
      <c r="E13" s="5"/>
      <c r="F13" s="4"/>
      <c r="G13" s="4"/>
      <c r="H13" s="5"/>
      <c r="I13" s="5"/>
    </row>
    <row r="14" spans="1:9" x14ac:dyDescent="0.25">
      <c r="A14" s="18" t="s">
        <v>19</v>
      </c>
      <c r="B14" s="14">
        <f>SUM(ms_2)</f>
        <v>0</v>
      </c>
      <c r="C14" s="14">
        <f>SUM(dto_2)</f>
        <v>0</v>
      </c>
      <c r="D14" s="14">
        <f>SUM(mop_2)</f>
        <v>0</v>
      </c>
      <c r="E14" s="14">
        <f>SUM(dm_2)</f>
        <v>0</v>
      </c>
      <c r="F14" s="14">
        <f>SUM(vn_2)</f>
        <v>0</v>
      </c>
      <c r="G14" s="14">
        <f>SUM(dr_2)</f>
        <v>0</v>
      </c>
      <c r="H14" s="14">
        <f>SUM(summ2)</f>
        <v>0</v>
      </c>
      <c r="I14" s="14">
        <f>SUM(rv_2)</f>
        <v>0</v>
      </c>
    </row>
    <row r="15" spans="1:9" x14ac:dyDescent="0.25">
      <c r="A15" s="22"/>
      <c r="B15" s="20"/>
      <c r="C15" s="21"/>
      <c r="D15" s="21"/>
      <c r="E15" s="21"/>
      <c r="F15" s="21"/>
      <c r="G15" s="21"/>
      <c r="H15" s="21"/>
      <c r="I15" s="21"/>
    </row>
    <row r="16" spans="1:9" x14ac:dyDescent="0.25">
      <c r="A16" s="3"/>
      <c r="B16" s="5"/>
      <c r="C16" s="4"/>
      <c r="D16" s="4"/>
      <c r="E16" s="4"/>
      <c r="F16" s="4"/>
      <c r="G16" s="4"/>
      <c r="H16" s="5"/>
      <c r="I16" s="5"/>
    </row>
    <row r="17" spans="1:9" x14ac:dyDescent="0.25">
      <c r="A17" s="18" t="s">
        <v>20</v>
      </c>
      <c r="B17" s="14">
        <f>SUM(ms_3)</f>
        <v>0</v>
      </c>
      <c r="C17" s="14">
        <f>SUM(dto_3)</f>
        <v>0</v>
      </c>
      <c r="D17" s="14">
        <f>SUM(mop_3)</f>
        <v>0</v>
      </c>
      <c r="E17" s="14">
        <f>SUM(dm_3)</f>
        <v>0</v>
      </c>
      <c r="F17" s="14">
        <f>SUM(vn_3)</f>
        <v>0</v>
      </c>
      <c r="G17" s="14">
        <f>SUM(dr_3)</f>
        <v>0</v>
      </c>
      <c r="H17" s="14">
        <f>SUM(summ3)</f>
        <v>0</v>
      </c>
      <c r="I17" s="14">
        <f>SUM(rv_3)</f>
        <v>0</v>
      </c>
    </row>
    <row r="18" spans="1:9" x14ac:dyDescent="0.25">
      <c r="A18" s="22"/>
      <c r="B18" s="20"/>
      <c r="C18" s="21"/>
      <c r="D18" s="21"/>
      <c r="E18" s="21"/>
      <c r="F18" s="21"/>
      <c r="G18" s="21"/>
      <c r="H18" s="21"/>
      <c r="I18" s="21"/>
    </row>
    <row r="19" spans="1:9" x14ac:dyDescent="0.25">
      <c r="A19" s="22"/>
      <c r="B19" s="20"/>
      <c r="C19" s="21"/>
      <c r="D19" s="21"/>
      <c r="E19" s="21"/>
      <c r="F19" s="21"/>
      <c r="G19" s="21"/>
      <c r="H19" s="21"/>
      <c r="I19" s="21"/>
    </row>
    <row r="20" spans="1:9" x14ac:dyDescent="0.25">
      <c r="A20" s="18" t="s">
        <v>21</v>
      </c>
      <c r="B20" s="14">
        <f>SUM(ms_4)</f>
        <v>0</v>
      </c>
      <c r="C20" s="14">
        <f>SUM(dto_4)</f>
        <v>0</v>
      </c>
      <c r="D20" s="14">
        <f>SUM(mop_4)</f>
        <v>0</v>
      </c>
      <c r="E20" s="14">
        <f>SUM(dm_4)</f>
        <v>0</v>
      </c>
      <c r="F20" s="14">
        <f>SUM(vn_4)</f>
        <v>0</v>
      </c>
      <c r="G20" s="14">
        <f>SUM(dr_4)</f>
        <v>0</v>
      </c>
      <c r="H20" s="14">
        <f>SUM(summ4)</f>
        <v>0</v>
      </c>
      <c r="I20" s="14">
        <f>SUM(rv_4)</f>
        <v>0</v>
      </c>
    </row>
    <row r="21" spans="1:9" x14ac:dyDescent="0.25">
      <c r="A21" s="22"/>
      <c r="B21" s="20"/>
      <c r="C21" s="21"/>
      <c r="D21" s="21"/>
      <c r="E21" s="21"/>
      <c r="F21" s="21"/>
      <c r="G21" s="21"/>
      <c r="H21" s="21"/>
      <c r="I21" s="21"/>
    </row>
    <row r="22" spans="1:9" x14ac:dyDescent="0.25">
      <c r="A22" s="22"/>
      <c r="B22" s="20"/>
      <c r="C22" s="21"/>
      <c r="D22" s="21"/>
      <c r="E22" s="21"/>
      <c r="F22" s="21"/>
      <c r="G22" s="21"/>
      <c r="H22" s="21"/>
      <c r="I22" s="21"/>
    </row>
    <row r="23" spans="1:9" x14ac:dyDescent="0.25">
      <c r="A23" s="23" t="s">
        <v>22</v>
      </c>
      <c r="B23" s="24">
        <f>SUM(ms)+SUM(ms_1)+SUM(ms_2)+SUM(ms_3)+SUM(ms_4)</f>
        <v>0</v>
      </c>
      <c r="C23" s="24">
        <f>SUM(dto)+SUM(dto_1)+SUM(dto_2)+SUM(dto_3)+SUM(dto_4)</f>
        <v>0</v>
      </c>
      <c r="D23" s="24">
        <f>SUM(mop)+SUM(mop_1)+SUM(mop_2)+SUM(mop_3)+SUM(mop_4)</f>
        <v>0</v>
      </c>
      <c r="E23" s="24">
        <f>SUM(dm)+SUM(dm_1)+SUM(dm_2)+SUM(dm_3)+SUM(dm_4)</f>
        <v>0</v>
      </c>
      <c r="F23" s="24">
        <f>SUM(vn)+SUM(vn_1)+SUM(vn_2)+SUM(vn_3)+SUM(vn_4)</f>
        <v>0</v>
      </c>
      <c r="G23" s="24">
        <f>SUM(dr)+SUM(dr_1)+SUM(dr_2)+SUM(dr_3)+SUM(dr_4)</f>
        <v>0</v>
      </c>
      <c r="H23" s="24">
        <f>SUM(summ)+SUM(summ1)+SUM(summ2)+SUM(summ3)+SUM(summ4)</f>
        <v>0</v>
      </c>
      <c r="I23" s="24">
        <f>SUM(rv)*SUM(rv_1)+SUM(rv_2)+SUM(rv_3)+SUM(rv_4)</f>
        <v>0</v>
      </c>
    </row>
    <row r="24" spans="1:9" x14ac:dyDescent="0.25">
      <c r="B24" s="25"/>
      <c r="C24" s="25"/>
      <c r="D24" s="25"/>
      <c r="E24" s="25"/>
      <c r="F24" s="25"/>
      <c r="G24" s="26"/>
    </row>
    <row r="25" spans="1:9" ht="15.75" x14ac:dyDescent="0.25">
      <c r="A25" s="8"/>
      <c r="B25" s="8"/>
      <c r="C25" s="8"/>
      <c r="D25" s="8"/>
      <c r="E25" s="8"/>
      <c r="F25" s="8"/>
      <c r="G25" s="8"/>
    </row>
    <row r="26" spans="1:9" x14ac:dyDescent="0.25">
      <c r="A26" s="2" t="s">
        <v>23</v>
      </c>
      <c r="B26" s="2" t="s">
        <v>9</v>
      </c>
      <c r="C26" s="2" t="s">
        <v>10</v>
      </c>
      <c r="D26" s="2" t="s">
        <v>11</v>
      </c>
      <c r="E26" s="2" t="s">
        <v>12</v>
      </c>
      <c r="F26" s="2" t="s">
        <v>13</v>
      </c>
      <c r="G26" s="2" t="s">
        <v>14</v>
      </c>
      <c r="H26" s="2" t="s">
        <v>15</v>
      </c>
    </row>
    <row r="27" spans="1:9" x14ac:dyDescent="0.25">
      <c r="A27" s="18" t="s">
        <v>24</v>
      </c>
      <c r="B27" s="27"/>
      <c r="C27" s="27"/>
      <c r="D27" s="28"/>
      <c r="E27" s="27"/>
      <c r="F27" s="27"/>
      <c r="G27" s="27"/>
      <c r="H27" s="27"/>
    </row>
    <row r="28" spans="1:9" x14ac:dyDescent="0.25">
      <c r="A28" s="22"/>
      <c r="B28" s="29"/>
      <c r="C28" s="30"/>
      <c r="D28" s="22"/>
      <c r="E28" s="30"/>
      <c r="F28" s="30"/>
      <c r="G28" s="30"/>
      <c r="H28" s="30"/>
    </row>
    <row r="29" spans="1:9" x14ac:dyDescent="0.25">
      <c r="A29" s="22"/>
      <c r="B29" s="29"/>
      <c r="C29" s="30"/>
      <c r="D29" s="22"/>
      <c r="E29" s="22"/>
      <c r="F29" s="22"/>
      <c r="G29" s="22"/>
      <c r="H29" s="22"/>
    </row>
    <row r="30" spans="1:9" x14ac:dyDescent="0.25">
      <c r="A30" s="14" t="s">
        <v>25</v>
      </c>
      <c r="B30" s="31"/>
      <c r="C30" s="31"/>
      <c r="D30" s="31"/>
      <c r="E30" s="31"/>
      <c r="F30" s="31"/>
      <c r="G30" s="6"/>
      <c r="H30" s="6"/>
    </row>
    <row r="31" spans="1:9" x14ac:dyDescent="0.25">
      <c r="A31" s="22"/>
      <c r="B31" s="29"/>
      <c r="C31" s="30"/>
      <c r="D31" s="22"/>
      <c r="E31" s="30"/>
      <c r="F31" s="30"/>
      <c r="G31" s="32"/>
      <c r="H31" s="32"/>
    </row>
    <row r="32" spans="1:9" x14ac:dyDescent="0.25">
      <c r="A32" s="22"/>
      <c r="B32" s="29"/>
      <c r="C32" s="30"/>
      <c r="D32" s="22"/>
      <c r="E32" s="30"/>
      <c r="F32" s="30"/>
      <c r="G32" s="32"/>
      <c r="H32" s="32"/>
    </row>
    <row r="33" spans="1:8" x14ac:dyDescent="0.25">
      <c r="A33" s="14" t="s">
        <v>26</v>
      </c>
      <c r="B33" s="31"/>
      <c r="C33" s="31"/>
      <c r="D33" s="31"/>
      <c r="E33" s="31"/>
      <c r="F33" s="31"/>
      <c r="G33" s="6"/>
      <c r="H33" s="6"/>
    </row>
    <row r="34" spans="1:8" x14ac:dyDescent="0.25">
      <c r="A34" s="22"/>
      <c r="B34" s="29"/>
      <c r="C34" s="30"/>
      <c r="D34" s="22"/>
      <c r="E34" s="30"/>
      <c r="F34" s="30"/>
      <c r="G34" s="30"/>
      <c r="H34" s="30"/>
    </row>
    <row r="35" spans="1:8" x14ac:dyDescent="0.25">
      <c r="A35" s="22"/>
      <c r="B35" s="29"/>
      <c r="C35" s="30"/>
      <c r="D35" s="22"/>
      <c r="E35" s="22"/>
      <c r="F35" s="30"/>
      <c r="G35" s="22"/>
      <c r="H35" s="30"/>
    </row>
    <row r="36" spans="1:8" x14ac:dyDescent="0.25">
      <c r="A36" s="33" t="s">
        <v>27</v>
      </c>
      <c r="B36" s="33"/>
      <c r="C36" s="33"/>
      <c r="D36" s="33"/>
      <c r="E36" s="33"/>
      <c r="F36" s="33"/>
      <c r="G36" s="33"/>
      <c r="H36" s="33"/>
    </row>
    <row r="37" spans="1:8" x14ac:dyDescent="0.25">
      <c r="A37" s="34" t="s">
        <v>28</v>
      </c>
      <c r="B37" s="34"/>
      <c r="C37" s="35"/>
      <c r="D37" s="35"/>
      <c r="E37" s="35"/>
      <c r="F37" s="35"/>
      <c r="G37" s="36"/>
      <c r="H37" s="32"/>
    </row>
    <row r="38" spans="1:8" x14ac:dyDescent="0.25">
      <c r="A38" s="34" t="s">
        <v>29</v>
      </c>
      <c r="B38" s="34"/>
      <c r="C38" s="35"/>
      <c r="D38" s="35"/>
      <c r="E38" s="35"/>
      <c r="F38" s="35"/>
      <c r="G38" s="36"/>
      <c r="H38" s="32"/>
    </row>
    <row r="39" spans="1:8" x14ac:dyDescent="0.25">
      <c r="A39" s="34" t="s">
        <v>30</v>
      </c>
      <c r="B39" s="34"/>
      <c r="C39" s="35"/>
      <c r="D39" s="35"/>
      <c r="E39" s="35"/>
      <c r="F39" s="35"/>
      <c r="G39" s="36"/>
      <c r="H39" s="32"/>
    </row>
    <row r="40" spans="1:8" x14ac:dyDescent="0.25">
      <c r="A40" s="34" t="s">
        <v>31</v>
      </c>
      <c r="B40" s="34"/>
      <c r="C40" s="35"/>
      <c r="D40" s="35"/>
      <c r="E40" s="35"/>
      <c r="F40" s="35"/>
      <c r="G40" s="36"/>
      <c r="H40" s="32"/>
    </row>
    <row r="41" spans="1:8" x14ac:dyDescent="0.25">
      <c r="A41" s="13" t="s">
        <v>32</v>
      </c>
      <c r="B41" s="37"/>
      <c r="C41" s="38"/>
      <c r="D41" s="38"/>
      <c r="E41" s="38"/>
      <c r="F41" s="38"/>
      <c r="G41" s="38"/>
      <c r="H41" s="38"/>
    </row>
    <row r="42" spans="1:8" x14ac:dyDescent="0.25">
      <c r="A42" s="22"/>
      <c r="B42" s="29"/>
      <c r="C42" s="30"/>
      <c r="D42" s="22"/>
      <c r="E42" s="30"/>
      <c r="F42" s="22"/>
      <c r="G42" s="32"/>
      <c r="H42" s="32"/>
    </row>
    <row r="43" spans="1:8" x14ac:dyDescent="0.25">
      <c r="A43" s="22"/>
      <c r="B43" s="29"/>
      <c r="C43" s="30"/>
      <c r="D43" s="22"/>
      <c r="E43" s="30"/>
      <c r="F43" s="30"/>
      <c r="G43" s="32"/>
      <c r="H43" s="32"/>
    </row>
    <row r="44" spans="1:8" x14ac:dyDescent="0.25">
      <c r="A44" s="14" t="s">
        <v>33</v>
      </c>
      <c r="B44" s="31"/>
      <c r="C44" s="31"/>
      <c r="D44" s="31"/>
      <c r="E44" s="31"/>
      <c r="F44" s="31"/>
      <c r="G44" s="38"/>
      <c r="H44" s="38"/>
    </row>
    <row r="45" spans="1:8" x14ac:dyDescent="0.25">
      <c r="A45" s="22"/>
      <c r="B45" s="29"/>
      <c r="C45" s="30"/>
      <c r="D45" s="22"/>
      <c r="E45" s="22"/>
      <c r="F45" s="22"/>
      <c r="G45" s="32"/>
      <c r="H45" s="32"/>
    </row>
    <row r="46" spans="1:8" x14ac:dyDescent="0.25">
      <c r="A46" s="22"/>
      <c r="B46" s="29"/>
      <c r="C46" s="30"/>
      <c r="D46" s="22"/>
      <c r="E46" s="30"/>
      <c r="F46" s="30"/>
      <c r="G46" s="32"/>
      <c r="H46" s="32"/>
    </row>
    <row r="47" spans="1:8" x14ac:dyDescent="0.25">
      <c r="A47" s="23" t="s">
        <v>34</v>
      </c>
      <c r="B47" s="33"/>
      <c r="C47" s="33"/>
      <c r="D47" s="33"/>
      <c r="E47" s="33"/>
      <c r="F47" s="33"/>
      <c r="G47" s="33"/>
      <c r="H47" s="33"/>
    </row>
    <row r="48" spans="1:8" ht="4.5" customHeight="1" x14ac:dyDescent="0.25">
      <c r="A48" s="29"/>
      <c r="B48" s="39"/>
      <c r="C48" s="39"/>
      <c r="D48" s="39"/>
      <c r="E48" s="39"/>
      <c r="F48" s="39"/>
      <c r="G48" s="39"/>
      <c r="H48" s="39"/>
    </row>
    <row r="49" spans="1:8" x14ac:dyDescent="0.25">
      <c r="A49" s="23" t="s">
        <v>35</v>
      </c>
      <c r="B49" s="23"/>
      <c r="C49" s="23"/>
      <c r="D49" s="23"/>
      <c r="E49" s="23"/>
      <c r="F49" s="23"/>
      <c r="G49" s="23"/>
      <c r="H49" s="23"/>
    </row>
    <row r="50" spans="1:8" x14ac:dyDescent="0.25">
      <c r="A50" s="23" t="s">
        <v>36</v>
      </c>
      <c r="B50" s="23"/>
      <c r="C50" s="40"/>
      <c r="D50" s="41"/>
      <c r="E50" s="40"/>
      <c r="F50" s="40"/>
      <c r="G50" s="40"/>
      <c r="H50" s="40"/>
    </row>
    <row r="51" spans="1:8" x14ac:dyDescent="0.25">
      <c r="A51" s="23" t="s">
        <v>37</v>
      </c>
      <c r="B51" s="23"/>
      <c r="C51" s="40"/>
      <c r="D51" s="41"/>
      <c r="E51" s="40"/>
      <c r="F51" s="40"/>
      <c r="G51" s="40"/>
      <c r="H51" s="40"/>
    </row>
  </sheetData>
  <mergeCells count="3">
    <mergeCell ref="F1:G1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40</vt:i4>
      </vt:variant>
    </vt:vector>
  </HeadingPairs>
  <TitlesOfParts>
    <vt:vector size="43" baseType="lpstr">
      <vt:lpstr>Лист1</vt:lpstr>
      <vt:lpstr>Sh</vt:lpstr>
      <vt:lpstr>Sh1</vt:lpstr>
      <vt:lpstr>dm</vt:lpstr>
      <vt:lpstr>dm_1</vt:lpstr>
      <vt:lpstr>dm_2</vt:lpstr>
      <vt:lpstr>dm_3</vt:lpstr>
      <vt:lpstr>dm_4</vt:lpstr>
      <vt:lpstr>dr</vt:lpstr>
      <vt:lpstr>dr_1</vt:lpstr>
      <vt:lpstr>dr_2</vt:lpstr>
      <vt:lpstr>dr_3</vt:lpstr>
      <vt:lpstr>dr_4</vt:lpstr>
      <vt:lpstr>dto</vt:lpstr>
      <vt:lpstr>dto_1</vt:lpstr>
      <vt:lpstr>dto_2</vt:lpstr>
      <vt:lpstr>dto_3</vt:lpstr>
      <vt:lpstr>dto_4</vt:lpstr>
      <vt:lpstr>mop</vt:lpstr>
      <vt:lpstr>mop_1</vt:lpstr>
      <vt:lpstr>mop_2</vt:lpstr>
      <vt:lpstr>mop_3</vt:lpstr>
      <vt:lpstr>mop_4</vt:lpstr>
      <vt:lpstr>ms</vt:lpstr>
      <vt:lpstr>ms_1</vt:lpstr>
      <vt:lpstr>ms_2</vt:lpstr>
      <vt:lpstr>ms_3</vt:lpstr>
      <vt:lpstr>ms_4</vt:lpstr>
      <vt:lpstr>rv</vt:lpstr>
      <vt:lpstr>rv_1</vt:lpstr>
      <vt:lpstr>rv_2</vt:lpstr>
      <vt:lpstr>rv_3</vt:lpstr>
      <vt:lpstr>rv_4</vt:lpstr>
      <vt:lpstr>summ</vt:lpstr>
      <vt:lpstr>summ1</vt:lpstr>
      <vt:lpstr>summ2</vt:lpstr>
      <vt:lpstr>summ3</vt:lpstr>
      <vt:lpstr>summ4</vt:lpstr>
      <vt:lpstr>vn</vt:lpstr>
      <vt:lpstr>vn_1</vt:lpstr>
      <vt:lpstr>vn_2</vt:lpstr>
      <vt:lpstr>vn_3</vt:lpstr>
      <vt:lpstr>vn_4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2021-06-22T02:27:53Z</dcterms:modified>
</cp:coreProperties>
</file>